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https://d.docs.live.net/5fcee630ff770d8c/Desktop/Clerk/AUDIT/Audit 2022-2023/"/>
    </mc:Choice>
  </mc:AlternateContent>
  <xr:revisionPtr revIDLastSave="0" documentId="14_{48F39757-2076-4418-811E-C79D791E37CA}" xr6:coauthVersionLast="47" xr6:coauthVersionMax="47" xr10:uidLastSave="{00000000-0000-0000-0000-000000000000}"/>
  <bookViews>
    <workbookView xWindow="-108" yWindow="-108" windowWidth="23256" windowHeight="12456" firstSheet="4" activeTab="6" xr2:uid="{00000000-000D-0000-FFFF-FFFF00000000}"/>
  </bookViews>
  <sheets>
    <sheet name="Accounting Statement" sheetId="13" r:id="rId1"/>
    <sheet name="Box 2 Precept" sheetId="1" r:id="rId2"/>
    <sheet name="Box 3 Receipts" sheetId="7" r:id="rId3"/>
    <sheet name="Box 4 Staff costs" sheetId="8" r:id="rId4"/>
    <sheet name="Box 5 Loan repayments" sheetId="9" r:id="rId5"/>
    <sheet name="Box 6 Payments" sheetId="10" r:id="rId6"/>
    <sheet name="Reserves" sheetId="14" r:id="rId7"/>
    <sheet name="Box 9 Fixed assets" sheetId="11" r:id="rId8"/>
    <sheet name="Box 10 Borrowings" sheetId="12"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14" l="1"/>
  <c r="D15" i="10" l="1"/>
  <c r="C13" i="13"/>
  <c r="D13" i="13"/>
  <c r="J13" i="13" s="1"/>
  <c r="F33" i="14" l="1"/>
  <c r="G34" i="14" s="1"/>
  <c r="E4" i="14"/>
  <c r="F8" i="13"/>
  <c r="H8" i="13" s="1"/>
  <c r="E17" i="13"/>
  <c r="G17" i="13" s="1"/>
  <c r="E16" i="13"/>
  <c r="G16" i="13" s="1"/>
  <c r="E9" i="13"/>
  <c r="G9" i="13" s="1"/>
  <c r="E10" i="13"/>
  <c r="G10" i="13" s="1"/>
  <c r="E11" i="13"/>
  <c r="G11" i="13" s="1"/>
  <c r="E12" i="13"/>
  <c r="G12" i="13" s="1"/>
  <c r="E8" i="13"/>
  <c r="G8" i="13" s="1"/>
  <c r="F17" i="13"/>
  <c r="H17" i="13" s="1"/>
  <c r="F16" i="13"/>
  <c r="H16" i="13" s="1"/>
  <c r="F9" i="13"/>
  <c r="H9" i="13" s="1"/>
  <c r="F10" i="13"/>
  <c r="H10" i="13" s="1"/>
  <c r="F11" i="13"/>
  <c r="H11" i="13" s="1"/>
  <c r="F12" i="13"/>
  <c r="H12" i="13" s="1"/>
  <c r="J17" i="13" l="1"/>
  <c r="J16" i="13"/>
  <c r="J12" i="13"/>
  <c r="J9" i="13"/>
  <c r="J8" i="13"/>
  <c r="J11" i="13"/>
  <c r="J10" i="13"/>
  <c r="E4" i="12"/>
  <c r="C4" i="12"/>
  <c r="E4" i="11"/>
  <c r="C4" i="11"/>
  <c r="E4" i="10"/>
  <c r="C4" i="10"/>
  <c r="E7" i="10" s="1"/>
  <c r="E4" i="9"/>
  <c r="C4" i="9"/>
  <c r="E4" i="8"/>
  <c r="C4" i="8"/>
  <c r="E4" i="7"/>
  <c r="C4" i="7"/>
  <c r="C4" i="1"/>
  <c r="E4" i="1"/>
  <c r="C27" i="12"/>
  <c r="B27" i="12"/>
  <c r="D26" i="12"/>
  <c r="D25" i="12"/>
  <c r="D24" i="12"/>
  <c r="D23" i="12"/>
  <c r="D22" i="12"/>
  <c r="D21" i="12"/>
  <c r="D20" i="12"/>
  <c r="D19" i="12"/>
  <c r="D18" i="12"/>
  <c r="D17" i="12"/>
  <c r="D16" i="12"/>
  <c r="D15" i="12"/>
  <c r="D14" i="12"/>
  <c r="D13" i="12"/>
  <c r="D12" i="12"/>
  <c r="F7" i="12" s="1"/>
  <c r="C28" i="11"/>
  <c r="B28" i="11"/>
  <c r="D27" i="11"/>
  <c r="D26" i="11"/>
  <c r="D25" i="11"/>
  <c r="D24" i="11"/>
  <c r="D23" i="11"/>
  <c r="D22" i="11"/>
  <c r="D21" i="11"/>
  <c r="D20" i="11"/>
  <c r="D19" i="11"/>
  <c r="D18" i="11"/>
  <c r="D17" i="11"/>
  <c r="D16" i="11"/>
  <c r="D15" i="11"/>
  <c r="D14" i="11"/>
  <c r="D13" i="11"/>
  <c r="C28" i="10"/>
  <c r="B28" i="10"/>
  <c r="D27" i="10"/>
  <c r="D26" i="10"/>
  <c r="D25" i="10"/>
  <c r="D24" i="10"/>
  <c r="D23" i="10"/>
  <c r="D22" i="10"/>
  <c r="D21" i="10"/>
  <c r="D20" i="10"/>
  <c r="D19" i="10"/>
  <c r="D18" i="10"/>
  <c r="D17" i="10"/>
  <c r="D16" i="10"/>
  <c r="D14" i="10"/>
  <c r="D13" i="10"/>
  <c r="C27" i="9"/>
  <c r="B27" i="9"/>
  <c r="D26" i="9"/>
  <c r="D25" i="9"/>
  <c r="D24" i="9"/>
  <c r="D23" i="9"/>
  <c r="D22" i="9"/>
  <c r="D21" i="9"/>
  <c r="D20" i="9"/>
  <c r="D19" i="9"/>
  <c r="D18" i="9"/>
  <c r="D17" i="9"/>
  <c r="D16" i="9"/>
  <c r="D15" i="9"/>
  <c r="D14" i="9"/>
  <c r="D13" i="9"/>
  <c r="D12" i="9"/>
  <c r="D27" i="9" s="1"/>
  <c r="C27" i="8"/>
  <c r="B27" i="8"/>
  <c r="D26" i="8"/>
  <c r="D25" i="8"/>
  <c r="D24" i="8"/>
  <c r="D23" i="8"/>
  <c r="D22" i="8"/>
  <c r="D21" i="8"/>
  <c r="D20" i="8"/>
  <c r="D19" i="8"/>
  <c r="D18" i="8"/>
  <c r="D17" i="8"/>
  <c r="D16" i="8"/>
  <c r="D15" i="8"/>
  <c r="D14" i="8"/>
  <c r="D13" i="8"/>
  <c r="D12" i="8"/>
  <c r="C28" i="7"/>
  <c r="B28" i="7"/>
  <c r="D13" i="7"/>
  <c r="D27" i="7"/>
  <c r="D26" i="7"/>
  <c r="D25" i="7"/>
  <c r="D24" i="7"/>
  <c r="D23" i="7"/>
  <c r="D22" i="7"/>
  <c r="D21" i="7"/>
  <c r="D20" i="7"/>
  <c r="D19" i="7"/>
  <c r="D18" i="7"/>
  <c r="D17" i="7"/>
  <c r="D16" i="7"/>
  <c r="D15" i="7"/>
  <c r="D14" i="7"/>
  <c r="D14" i="1"/>
  <c r="D15" i="1"/>
  <c r="D16" i="1"/>
  <c r="D17" i="1"/>
  <c r="D18" i="1"/>
  <c r="D19" i="1"/>
  <c r="C26" i="1"/>
  <c r="B26" i="1"/>
  <c r="D12" i="1"/>
  <c r="D13" i="1"/>
  <c r="D20" i="1"/>
  <c r="D21" i="1"/>
  <c r="D22" i="1"/>
  <c r="D23" i="1"/>
  <c r="D24" i="1"/>
  <c r="D25" i="1"/>
  <c r="D28" i="10" l="1"/>
  <c r="D28" i="7"/>
  <c r="E7" i="8"/>
  <c r="F7" i="8" s="1"/>
  <c r="E6" i="12"/>
  <c r="E7" i="12"/>
  <c r="E7" i="11"/>
  <c r="F7" i="11" s="1"/>
  <c r="E7" i="9"/>
  <c r="F7" i="9" s="1"/>
  <c r="E7" i="7"/>
  <c r="F7" i="7" s="1"/>
  <c r="C4" i="14"/>
  <c r="E6" i="14" s="1"/>
  <c r="E7" i="1"/>
  <c r="F7" i="1" s="1"/>
  <c r="F7" i="10"/>
  <c r="E6" i="8"/>
  <c r="E6" i="7"/>
  <c r="E6" i="9"/>
  <c r="E6" i="10"/>
  <c r="E6" i="11"/>
  <c r="E6" i="1"/>
  <c r="D27" i="12"/>
  <c r="D28" i="11"/>
  <c r="D27" i="8"/>
  <c r="D26" i="1"/>
</calcChain>
</file>

<file path=xl/sharedStrings.xml><?xml version="1.0" encoding="utf-8"?>
<sst xmlns="http://schemas.openxmlformats.org/spreadsheetml/2006/main" count="171" uniqueCount="102">
  <si>
    <t>2021/22       £</t>
  </si>
  <si>
    <t>Total</t>
  </si>
  <si>
    <t>Explanation (Ensure each explanation is quantified)</t>
  </si>
  <si>
    <t>2021/22</t>
  </si>
  <si>
    <t>2022/23</t>
  </si>
  <si>
    <t>Precept or rates and levies</t>
  </si>
  <si>
    <t>2022/23       £</t>
  </si>
  <si>
    <t>Difference</t>
  </si>
  <si>
    <t>Enter more lines as appropriate</t>
  </si>
  <si>
    <t>Use the table below to breakdown your explanation</t>
  </si>
  <si>
    <t>Other receipts</t>
  </si>
  <si>
    <t>Staff costs</t>
  </si>
  <si>
    <t>Loan interest &amp; capital repayments</t>
  </si>
  <si>
    <t>All other payments</t>
  </si>
  <si>
    <t>Total fixed assets inc. long term investments</t>
  </si>
  <si>
    <t>(include any new additions or sold assets which should be reflected in other receipts or other payments)</t>
  </si>
  <si>
    <t>Total borrowings</t>
  </si>
  <si>
    <t>Year ending</t>
  </si>
  <si>
    <t>Notes and guidance</t>
  </si>
  <si>
    <t>1. Balances brought forward</t>
  </si>
  <si>
    <t>2. (+) Precept or Rates and Levies</t>
  </si>
  <si>
    <t>Total amount of precept (or for IDBs rates and levies) received or receivable in the year. Exclude any grants received.</t>
  </si>
  <si>
    <t>3. (+) Total other receipts</t>
  </si>
  <si>
    <t>Total income or receipts as recorded in the cashbook less the precept or rates/levies received (line 2). Include any grants received.</t>
  </si>
  <si>
    <t>4. (-) Staff costs</t>
  </si>
  <si>
    <t>Total expenditure or payments made to and on behalf of all employees.  Include gross salaries and wages, employers NI contirbutions, employers pension contributions, gratuities and severance payments.</t>
  </si>
  <si>
    <t>5. (-) Loan interest/capital repayments</t>
  </si>
  <si>
    <t>Total expenditure of payments of capital and interest made during the year on the authority's borrowings (if any).</t>
  </si>
  <si>
    <t>6. (-) All other payments</t>
  </si>
  <si>
    <t>Total expenditure or payments as recorded in the cashbook less staff costs (line 4) and loan interest/capital repayments (line 5).</t>
  </si>
  <si>
    <t>7. (=) Balances carried forward</t>
  </si>
  <si>
    <t>Total balances and reserves at the end of the year.  Must equal (1+2+3) - (4+5+6).</t>
  </si>
  <si>
    <t>8. Total value of cash and short term investments</t>
  </si>
  <si>
    <r>
      <t xml:space="preserve">The sum of all current and deposit bank accounts, cash holdings and short term investments held as at 31 March - </t>
    </r>
    <r>
      <rPr>
        <b/>
        <sz val="11"/>
        <color theme="1"/>
        <rFont val="Calibri"/>
        <family val="2"/>
        <scheme val="minor"/>
      </rPr>
      <t>to agree with bank reconciliation.</t>
    </r>
  </si>
  <si>
    <t>9. Total fixed assets plus long term investments and assets</t>
  </si>
  <si>
    <t>The value of all the property the authority owns - it is made up of all its fixed assets and long term investments as at 31 March.</t>
  </si>
  <si>
    <t>10. Total borrowings</t>
  </si>
  <si>
    <t>The outstanding capital balances as at 31 March of all loans from third parties (including PWLB).</t>
  </si>
  <si>
    <t>Total balances and reserves at the beginning of the year as recorded in the financial records.  Value must agree to Box 7 of previous year</t>
  </si>
  <si>
    <t>Please round all figures to nearest £1.  Do not leave any boxes blank and report £0 or Nil balances.  All figures must agree to underlying financial records.</t>
  </si>
  <si>
    <t>By completing this box, the figures will pull through to the relevant tabs of the workbook to assist you in reporting on the significant variances</t>
  </si>
  <si>
    <t>% Change</t>
  </si>
  <si>
    <t>(consider any fixed assets that have been sold and ensure reflected in explanation in box 9 fixed assets)</t>
  </si>
  <si>
    <t>(consider any fixed assets that have been purchased and reflect in explanation in box 9 fixed assets)</t>
  </si>
  <si>
    <t>Accounting statements 2022-23</t>
  </si>
  <si>
    <t>Explanation required</t>
  </si>
  <si>
    <t>Variance £</t>
  </si>
  <si>
    <t>Variance %</t>
  </si>
  <si>
    <t>Reserves</t>
  </si>
  <si>
    <t>Box 7</t>
  </si>
  <si>
    <t>Precept</t>
  </si>
  <si>
    <t>Do reserves exceed 2 x Precept?</t>
  </si>
  <si>
    <t>£</t>
  </si>
  <si>
    <t>Earmarked reserves:</t>
  </si>
  <si>
    <t>Total reserves (must agree to Box 7)</t>
  </si>
  <si>
    <t>Bal c/f checker</t>
  </si>
  <si>
    <t>purchase of new bus shelter from grant award</t>
  </si>
  <si>
    <t xml:space="preserve">purchase of new outdoor gym equipment </t>
  </si>
  <si>
    <t>purchase in bulk of new ticket machine rolls fro car park to last 3 years approx</t>
  </si>
  <si>
    <t>new  recycled bench for footpath</t>
  </si>
  <si>
    <t xml:space="preserve">new recycled picnic table games bench for Open Space </t>
  </si>
  <si>
    <t>New lap top</t>
  </si>
  <si>
    <t>new lowers steps and rails for new permissive footpath Finnygook walk</t>
  </si>
  <si>
    <t>New handrails along 5 sections of the footpath/steps</t>
  </si>
  <si>
    <t>new repalcement ticket machine for Portwrinkle car park</t>
  </si>
  <si>
    <t>New Gazeebo shelter for the Open Space project.</t>
  </si>
  <si>
    <t>bus shelter grant from Cornwall Council to replace bus shelter one off grant</t>
  </si>
  <si>
    <t>National Lottery grant for Open Space gym equipment. One off grant</t>
  </si>
  <si>
    <t>Toilet Tax rebate provided by Cornwall Council as no longer charged</t>
  </si>
  <si>
    <t>CIL plans Levy award from Cornwall Council one off award none received this year.</t>
  </si>
  <si>
    <t>donation - one off large donation from parishioner, whose husband died and wanted to help build steps/handrails for new Finnygook walk permissive footpath - which he had been his idea.</t>
  </si>
  <si>
    <t>Portwrinkle car park ticket machine revenue. Less received this year due to ticket machine not working at beginning of year/awaiting replacement. Plus more visitors used the car park =more revenue in previous year due to an increase in staycations, due to covid pandemic and travekl restrictions/complications. It was easier to travel abroad this year.</t>
  </si>
  <si>
    <t>box 7 is £121456.38</t>
  </si>
  <si>
    <t>Defibrillators</t>
  </si>
  <si>
    <t>Parish Plans/projects</t>
  </si>
  <si>
    <t>Election</t>
  </si>
  <si>
    <t>Asset replacement</t>
  </si>
  <si>
    <t>Park/ Open Space</t>
  </si>
  <si>
    <t>Clerk/locum</t>
  </si>
  <si>
    <t>General Maintenance</t>
  </si>
  <si>
    <t>Cil Levy</t>
  </si>
  <si>
    <t>Devolution Accounts Total at March 31 2023 £71709.46</t>
  </si>
  <si>
    <t>parish</t>
  </si>
  <si>
    <t>devo deposit</t>
  </si>
  <si>
    <t>General reserve devolution</t>
  </si>
  <si>
    <t xml:space="preserve">Car park </t>
  </si>
  <si>
    <t>Flowerbeds</t>
  </si>
  <si>
    <t>Public toilets</t>
  </si>
  <si>
    <t>Enforcement</t>
  </si>
  <si>
    <t>replanting and costs of future larger scale  plans/equipment needed</t>
  </si>
  <si>
    <t>Additional emergency Enforcement costs for car park/yellow lines.</t>
  </si>
  <si>
    <t>replacement of fixtures, plumbing/larger repairs and  renovation modernisation to building (long-term)</t>
  </si>
  <si>
    <t xml:space="preserve">Asset replacement, stock, sitework and signage </t>
  </si>
  <si>
    <t xml:space="preserve">Resurfacing </t>
  </si>
  <si>
    <t>ticket machine car park</t>
  </si>
  <si>
    <t>end of year account March 31st 2023</t>
  </si>
  <si>
    <t>To cover up to 6 months running costs of devolution budget/ toilets i.e. if loss of income from Ticket machine not covered by insurance i.e. COVID/loss of cleaning staff have to employ higher costs of agency whilst finding replacements. Plus cover for fault at machine/ lack of income /being replaced. Although more could be allocated to Public toilet renovations</t>
  </si>
  <si>
    <t>General reserves of Devolution</t>
  </si>
  <si>
    <t>Parish Precept Account. Total at amend of year £49746.93</t>
  </si>
  <si>
    <t>devo current</t>
  </si>
  <si>
    <t>gen reserves 1-2months running costs, contingency.</t>
  </si>
  <si>
    <t>Please note: We run the devolution accounts separatly from the Parish Precept account. The Devolution accounts cover the running of primarily the car park and Public Toilets which were devolved from Cornwall Council. We use the Car Park revenue to fund the running of the toilets, Car park and its enforcement pus the maintenance of the flower beds. This is to ensure that the parishioners do not have to face an increase to the precept to fund Public Toilets and Car Park - used by majority of visitors from elsewhere going to the beach. We did this so that the Public Toilets were not closed by Cornwall Council.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</si>
</sst>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9" x14ac:knownFonts="1">
    <font>
      <sz val="11"/>
      <color theme="1"/>
      <name val="Calibri"/>
      <family val="2"/>
      <scheme val="minor"/>
    </font>
    <font>
      <i/>
      <sz val="8"/>
      <color theme="1"/>
      <name val="Calibri"/>
      <family val="2"/>
      <scheme val="minor"/>
    </font>
    <font>
      <b/>
      <i/>
      <sz val="11"/>
      <color theme="1"/>
      <name val="Calibri"/>
      <family val="2"/>
      <scheme val="minor"/>
    </font>
    <font>
      <b/>
      <sz val="10"/>
      <color theme="1"/>
      <name val="Calibri"/>
      <family val="2"/>
      <scheme val="minor"/>
    </font>
    <font>
      <sz val="11"/>
      <color theme="1"/>
      <name val="Calibri"/>
      <family val="2"/>
      <scheme val="minor"/>
    </font>
    <font>
      <b/>
      <i/>
      <sz val="8"/>
      <color rgb="FFFF0000"/>
      <name val="Calibri"/>
      <family val="2"/>
      <scheme val="minor"/>
    </font>
    <font>
      <b/>
      <sz val="11"/>
      <color theme="1"/>
      <name val="Calibri"/>
      <family val="2"/>
      <scheme val="minor"/>
    </font>
    <font>
      <sz val="11"/>
      <name val="Calibri"/>
      <family val="2"/>
      <scheme val="minor"/>
    </font>
    <font>
      <b/>
      <i/>
      <sz val="11"/>
      <name val="Calibri"/>
      <family val="2"/>
      <scheme val="minor"/>
    </font>
    <font>
      <i/>
      <sz val="11"/>
      <color theme="1"/>
      <name val="Calibri"/>
      <family val="2"/>
      <scheme val="minor"/>
    </font>
    <font>
      <b/>
      <u/>
      <sz val="11"/>
      <color theme="1"/>
      <name val="Calibri"/>
      <family val="2"/>
      <scheme val="minor"/>
    </font>
    <font>
      <b/>
      <i/>
      <sz val="8"/>
      <name val="Calibri"/>
      <family val="2"/>
      <scheme val="minor"/>
    </font>
    <font>
      <b/>
      <i/>
      <sz val="10"/>
      <color rgb="FFFF0000"/>
      <name val="Trebuchet MS"/>
      <family val="2"/>
    </font>
    <font>
      <b/>
      <i/>
      <sz val="10"/>
      <color rgb="FF00B0F0"/>
      <name val="Trebuchet MS"/>
      <family val="2"/>
    </font>
    <font>
      <sz val="11"/>
      <color rgb="FF00B0F0"/>
      <name val="Calibri"/>
      <family val="2"/>
      <scheme val="minor"/>
    </font>
    <font>
      <b/>
      <i/>
      <sz val="11"/>
      <color rgb="FF00B0F0"/>
      <name val="Calibri"/>
      <family val="2"/>
      <scheme val="minor"/>
    </font>
    <font>
      <sz val="11"/>
      <color theme="1"/>
      <name val="Trebuchet MS"/>
      <family val="2"/>
    </font>
    <font>
      <b/>
      <sz val="11"/>
      <color theme="1"/>
      <name val="Trebuchet MS"/>
      <family val="2"/>
    </font>
    <font>
      <b/>
      <u/>
      <sz val="11"/>
      <color theme="1"/>
      <name val="Trebuchet MS"/>
      <family val="2"/>
    </font>
  </fonts>
  <fills count="7">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right/>
      <top style="thin">
        <color indexed="64"/>
      </top>
      <bottom style="double">
        <color indexed="64"/>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90">
    <xf numFmtId="0" fontId="0" fillId="0" borderId="0" xfId="0"/>
    <xf numFmtId="0" fontId="0" fillId="0" borderId="1" xfId="0" applyBorder="1"/>
    <xf numFmtId="0" fontId="1" fillId="0" borderId="0" xfId="0" applyFont="1"/>
    <xf numFmtId="0" fontId="3" fillId="0" borderId="0" xfId="0" applyFont="1"/>
    <xf numFmtId="0" fontId="3" fillId="2" borderId="1" xfId="0" applyFont="1" applyFill="1" applyBorder="1" applyAlignment="1">
      <alignment horizontal="center" wrapText="1"/>
    </xf>
    <xf numFmtId="0" fontId="3" fillId="2" borderId="1" xfId="0" applyFont="1" applyFill="1" applyBorder="1" applyAlignment="1">
      <alignment wrapText="1"/>
    </xf>
    <xf numFmtId="9" fontId="2" fillId="0" borderId="1" xfId="1" applyFont="1" applyBorder="1"/>
    <xf numFmtId="0" fontId="5" fillId="0" borderId="0" xfId="0" applyFont="1"/>
    <xf numFmtId="0" fontId="6" fillId="0" borderId="0" xfId="0" applyFont="1"/>
    <xf numFmtId="0" fontId="6" fillId="0" borderId="1" xfId="0" applyFont="1" applyBorder="1" applyAlignment="1">
      <alignment horizontal="right"/>
    </xf>
    <xf numFmtId="0" fontId="6" fillId="0" borderId="1" xfId="0" applyFont="1" applyBorder="1"/>
    <xf numFmtId="0" fontId="7" fillId="0" borderId="0" xfId="0" applyFont="1"/>
    <xf numFmtId="0" fontId="7" fillId="0" borderId="1" xfId="0" applyFont="1" applyBorder="1"/>
    <xf numFmtId="0" fontId="8" fillId="0" borderId="1" xfId="0" applyFont="1" applyBorder="1"/>
    <xf numFmtId="0" fontId="9" fillId="0" borderId="0" xfId="0" applyFont="1"/>
    <xf numFmtId="0" fontId="10" fillId="0" borderId="0" xfId="0" applyFont="1"/>
    <xf numFmtId="0" fontId="11" fillId="0" borderId="0" xfId="0" applyFont="1"/>
    <xf numFmtId="0" fontId="8" fillId="0" borderId="0" xfId="0" applyFont="1"/>
    <xf numFmtId="0" fontId="12" fillId="0" borderId="0" xfId="0" applyFont="1"/>
    <xf numFmtId="0" fontId="13" fillId="0" borderId="0" xfId="0" applyFont="1"/>
    <xf numFmtId="0" fontId="14" fillId="0" borderId="0" xfId="0" applyFont="1"/>
    <xf numFmtId="0" fontId="15" fillId="0" borderId="0" xfId="0" applyFont="1"/>
    <xf numFmtId="0" fontId="0" fillId="0" borderId="0" xfId="0" applyAlignment="1">
      <alignment horizontal="left" vertical="top"/>
    </xf>
    <xf numFmtId="0" fontId="0" fillId="0" borderId="0" xfId="0" applyAlignment="1">
      <alignment vertical="top" wrapText="1"/>
    </xf>
    <xf numFmtId="0" fontId="0" fillId="0" borderId="9" xfId="0" applyBorder="1" applyAlignment="1">
      <alignment vertical="top" wrapText="1"/>
    </xf>
    <xf numFmtId="0" fontId="0" fillId="0" borderId="0" xfId="0" applyAlignment="1">
      <alignment horizontal="left" vertical="top" wrapText="1"/>
    </xf>
    <xf numFmtId="0" fontId="0" fillId="0" borderId="9" xfId="0" applyBorder="1" applyAlignment="1">
      <alignment horizontal="left" vertical="top" wrapText="1"/>
    </xf>
    <xf numFmtId="0" fontId="10" fillId="0" borderId="0" xfId="0" applyFont="1" applyAlignment="1">
      <alignment vertical="top" wrapText="1"/>
    </xf>
    <xf numFmtId="0" fontId="0" fillId="2" borderId="4" xfId="0" applyFill="1" applyBorder="1" applyAlignment="1">
      <alignment vertical="top" wrapText="1"/>
    </xf>
    <xf numFmtId="0" fontId="0" fillId="2" borderId="6" xfId="0" applyFill="1" applyBorder="1" applyAlignment="1">
      <alignment vertical="top" wrapText="1"/>
    </xf>
    <xf numFmtId="15" fontId="6" fillId="2" borderId="1" xfId="0" applyNumberFormat="1" applyFont="1" applyFill="1" applyBorder="1" applyAlignment="1">
      <alignment horizontal="center"/>
    </xf>
    <xf numFmtId="0" fontId="0" fillId="3" borderId="6" xfId="0" applyFill="1" applyBorder="1" applyAlignment="1">
      <alignment horizontal="lef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4" xfId="0" applyFill="1" applyBorder="1" applyAlignment="1">
      <alignment vertical="top" wrapText="1"/>
    </xf>
    <xf numFmtId="0" fontId="0" fillId="4" borderId="1" xfId="0" applyFill="1" applyBorder="1" applyAlignment="1">
      <alignment horizontal="left" vertical="top"/>
    </xf>
    <xf numFmtId="0" fontId="0" fillId="4" borderId="8" xfId="0" applyFill="1" applyBorder="1" applyAlignment="1">
      <alignment horizontal="left" vertical="top"/>
    </xf>
    <xf numFmtId="0" fontId="0" fillId="3" borderId="1" xfId="0" applyFill="1" applyBorder="1"/>
    <xf numFmtId="0" fontId="6" fillId="2" borderId="10" xfId="0" applyFont="1" applyFill="1" applyBorder="1" applyAlignment="1">
      <alignment horizontal="center" vertical="top" wrapText="1"/>
    </xf>
    <xf numFmtId="0" fontId="6" fillId="2" borderId="2" xfId="0" applyFont="1" applyFill="1" applyBorder="1" applyAlignment="1">
      <alignment horizontal="center" vertical="top" wrapText="1"/>
    </xf>
    <xf numFmtId="0" fontId="0" fillId="3" borderId="2" xfId="0" applyFill="1" applyBorder="1" applyAlignment="1">
      <alignment horizontal="left" vertical="top" wrapText="1"/>
    </xf>
    <xf numFmtId="0" fontId="0" fillId="3" borderId="11" xfId="0" applyFill="1" applyBorder="1" applyAlignment="1">
      <alignment horizontal="left" vertical="top" wrapText="1"/>
    </xf>
    <xf numFmtId="0" fontId="0" fillId="3" borderId="10" xfId="0" applyFill="1" applyBorder="1" applyAlignment="1">
      <alignment horizontal="left" vertical="top" wrapText="1"/>
    </xf>
    <xf numFmtId="0" fontId="6" fillId="2" borderId="12" xfId="0" applyFont="1" applyFill="1" applyBorder="1" applyAlignment="1">
      <alignment horizontal="center" vertical="top" wrapText="1"/>
    </xf>
    <xf numFmtId="0" fontId="0" fillId="5" borderId="13" xfId="0" applyFill="1" applyBorder="1"/>
    <xf numFmtId="0" fontId="0" fillId="5" borderId="13" xfId="0" applyFill="1" applyBorder="1" applyAlignment="1">
      <alignment horizontal="left" vertical="top"/>
    </xf>
    <xf numFmtId="0" fontId="0" fillId="5" borderId="12" xfId="0" applyFill="1" applyBorder="1"/>
    <xf numFmtId="0" fontId="0" fillId="0" borderId="13" xfId="0" applyBorder="1" applyAlignment="1">
      <alignment horizontal="left" vertical="top" wrapText="1"/>
    </xf>
    <xf numFmtId="0" fontId="6" fillId="2" borderId="10" xfId="0" applyFont="1" applyFill="1" applyBorder="1" applyAlignment="1">
      <alignment horizontal="center"/>
    </xf>
    <xf numFmtId="15" fontId="6" fillId="2" borderId="2" xfId="0" applyNumberFormat="1" applyFont="1" applyFill="1" applyBorder="1" applyAlignment="1">
      <alignment horizontal="center"/>
    </xf>
    <xf numFmtId="9" fontId="0" fillId="4" borderId="2" xfId="1" applyFont="1" applyFill="1" applyBorder="1" applyAlignment="1">
      <alignment horizontal="center" vertical="top"/>
    </xf>
    <xf numFmtId="0" fontId="0" fillId="4" borderId="2" xfId="0" applyFill="1" applyBorder="1" applyAlignment="1">
      <alignment horizontal="center" vertical="top"/>
    </xf>
    <xf numFmtId="0" fontId="0" fillId="4" borderId="11" xfId="0" applyFill="1" applyBorder="1" applyAlignment="1">
      <alignment horizontal="center" vertical="top"/>
    </xf>
    <xf numFmtId="0" fontId="0" fillId="0" borderId="9" xfId="0" applyBorder="1" applyAlignment="1">
      <alignment horizontal="center"/>
    </xf>
    <xf numFmtId="0" fontId="0" fillId="4" borderId="10" xfId="0" applyFill="1" applyBorder="1" applyAlignment="1">
      <alignment horizontal="center" vertical="top"/>
    </xf>
    <xf numFmtId="0" fontId="0" fillId="0" borderId="14" xfId="0" applyBorder="1" applyAlignment="1">
      <alignment horizontal="left" vertical="top" wrapText="1"/>
    </xf>
    <xf numFmtId="0" fontId="0" fillId="2" borderId="10" xfId="0" applyFill="1" applyBorder="1" applyAlignment="1">
      <alignment horizontal="center" vertical="top"/>
    </xf>
    <xf numFmtId="0" fontId="0" fillId="2" borderId="2" xfId="0" applyFill="1" applyBorder="1" applyAlignment="1">
      <alignment horizontal="center" vertical="top"/>
    </xf>
    <xf numFmtId="0" fontId="0" fillId="2" borderId="11" xfId="0" applyFill="1" applyBorder="1" applyAlignment="1">
      <alignment horizontal="center" vertical="top"/>
    </xf>
    <xf numFmtId="9" fontId="0" fillId="2" borderId="10" xfId="1" applyFont="1" applyFill="1" applyBorder="1" applyAlignment="1">
      <alignment horizontal="center" vertical="top"/>
    </xf>
    <xf numFmtId="9" fontId="0" fillId="4" borderId="11" xfId="1" applyFont="1" applyFill="1" applyBorder="1" applyAlignment="1">
      <alignment horizontal="center" vertical="top"/>
    </xf>
    <xf numFmtId="0" fontId="16" fillId="0" borderId="0" xfId="0" applyFont="1"/>
    <xf numFmtId="0" fontId="17" fillId="0" borderId="0" xfId="0" applyFont="1"/>
    <xf numFmtId="0" fontId="16" fillId="6" borderId="0" xfId="0" applyFont="1" applyFill="1"/>
    <xf numFmtId="0" fontId="16" fillId="0" borderId="15" xfId="0" applyFont="1" applyBorder="1"/>
    <xf numFmtId="0" fontId="17" fillId="0" borderId="16" xfId="0" applyFont="1" applyBorder="1"/>
    <xf numFmtId="0" fontId="18" fillId="0" borderId="0" xfId="0" applyFont="1"/>
    <xf numFmtId="0" fontId="16" fillId="3" borderId="1" xfId="0" applyFont="1" applyFill="1" applyBorder="1"/>
    <xf numFmtId="0" fontId="16" fillId="0" borderId="0" xfId="0" applyFont="1" applyAlignment="1">
      <alignment horizontal="right"/>
    </xf>
    <xf numFmtId="43" fontId="0" fillId="4" borderId="1" xfId="2" applyFont="1" applyFill="1" applyBorder="1" applyAlignment="1">
      <alignment horizontal="center" vertical="top"/>
    </xf>
    <xf numFmtId="43" fontId="0" fillId="2" borderId="8" xfId="2" applyFont="1" applyFill="1" applyBorder="1" applyAlignment="1">
      <alignment horizontal="center" vertical="top"/>
    </xf>
    <xf numFmtId="43" fontId="0" fillId="4" borderId="5" xfId="2" applyFont="1" applyFill="1" applyBorder="1" applyAlignment="1">
      <alignment horizontal="center" vertical="top"/>
    </xf>
    <xf numFmtId="43" fontId="0" fillId="4" borderId="8" xfId="2" applyFont="1" applyFill="1" applyBorder="1" applyAlignment="1">
      <alignment horizontal="center" vertical="top"/>
    </xf>
    <xf numFmtId="0" fontId="6" fillId="2" borderId="5" xfId="0" applyFont="1" applyFill="1" applyBorder="1" applyAlignment="1">
      <alignment horizontal="center"/>
    </xf>
    <xf numFmtId="0" fontId="6" fillId="0" borderId="0" xfId="0" applyFont="1" applyAlignment="1">
      <alignment vertical="top" wrapText="1"/>
    </xf>
    <xf numFmtId="0" fontId="6" fillId="0" borderId="0" xfId="0" applyFont="1"/>
    <xf numFmtId="0" fontId="7" fillId="0" borderId="2" xfId="0" applyFont="1" applyBorder="1"/>
    <xf numFmtId="0" fontId="0" fillId="0" borderId="3" xfId="0" applyBorder="1"/>
    <xf numFmtId="0" fontId="3" fillId="2" borderId="2" xfId="0" applyFont="1" applyFill="1" applyBorder="1" applyAlignment="1">
      <alignment wrapText="1"/>
    </xf>
    <xf numFmtId="0" fontId="0" fillId="0" borderId="3" xfId="0" applyBorder="1" applyAlignment="1">
      <alignment wrapText="1"/>
    </xf>
    <xf numFmtId="0" fontId="6" fillId="0" borderId="2" xfId="0" applyFont="1" applyBorder="1"/>
    <xf numFmtId="0" fontId="8" fillId="0" borderId="2" xfId="0" applyFont="1" applyBorder="1"/>
    <xf numFmtId="0" fontId="8" fillId="0" borderId="3" xfId="0" applyFont="1" applyBorder="1"/>
    <xf numFmtId="0" fontId="7" fillId="0" borderId="2" xfId="0" applyFont="1" applyBorder="1" applyAlignment="1">
      <alignment wrapText="1"/>
    </xf>
    <xf numFmtId="0" fontId="16" fillId="0" borderId="0" xfId="0" applyFont="1" applyAlignment="1">
      <alignment wrapText="1"/>
    </xf>
    <xf numFmtId="0" fontId="16" fillId="0" borderId="0" xfId="0" applyFont="1" applyAlignment="1">
      <alignment wrapText="1"/>
    </xf>
    <xf numFmtId="0" fontId="0" fillId="6" borderId="0" xfId="0" applyFill="1"/>
    <xf numFmtId="0" fontId="0" fillId="0" borderId="0" xfId="0" applyAlignment="1">
      <alignment horizontal="left" wrapText="1"/>
    </xf>
    <xf numFmtId="0" fontId="0" fillId="0" borderId="0" xfId="0" applyAlignment="1">
      <alignment horizontal="left" wrapText="1"/>
    </xf>
    <xf numFmtId="0" fontId="0" fillId="0" borderId="0" xfId="0" applyFill="1"/>
  </cellXfs>
  <cellStyles count="3">
    <cellStyle name="Comma" xfId="2" builtinId="3"/>
    <cellStyle name="Normal" xfId="0" builtinId="0"/>
    <cellStyle name="Per cent" xfId="1" builtinId="5"/>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A7ED1-8665-4D3D-A776-EE9DC5C1B51B}">
  <sheetPr>
    <pageSetUpPr fitToPage="1"/>
  </sheetPr>
  <dimension ref="B1:J17"/>
  <sheetViews>
    <sheetView topLeftCell="B5" workbookViewId="0">
      <selection activeCell="F19" sqref="F19"/>
    </sheetView>
  </sheetViews>
  <sheetFormatPr defaultRowHeight="14.4" x14ac:dyDescent="0.3"/>
  <cols>
    <col min="1" max="1" width="4.109375" customWidth="1"/>
    <col min="2" max="2" width="28.6640625" style="23" customWidth="1"/>
    <col min="3" max="6" width="16.5546875" customWidth="1"/>
    <col min="7" max="8" width="16.5546875" hidden="1" customWidth="1"/>
    <col min="9" max="9" width="77.109375" style="25" customWidth="1"/>
    <col min="10" max="10" width="23.109375" bestFit="1" customWidth="1"/>
  </cols>
  <sheetData>
    <row r="1" spans="2:10" ht="17.25" customHeight="1" x14ac:dyDescent="0.3">
      <c r="B1" s="27" t="s">
        <v>44</v>
      </c>
    </row>
    <row r="3" spans="2:10" ht="15" customHeight="1" x14ac:dyDescent="0.3">
      <c r="B3" s="74" t="s">
        <v>40</v>
      </c>
      <c r="C3" s="75"/>
      <c r="D3" s="75"/>
      <c r="E3" s="75"/>
      <c r="F3" s="75"/>
      <c r="G3" s="75"/>
      <c r="H3" s="75"/>
      <c r="I3" s="75"/>
    </row>
    <row r="4" spans="2:10" ht="15" customHeight="1" thickBot="1" x14ac:dyDescent="0.35"/>
    <row r="5" spans="2:10" ht="15" customHeight="1" x14ac:dyDescent="0.3">
      <c r="B5" s="28"/>
      <c r="C5" s="73" t="s">
        <v>17</v>
      </c>
      <c r="D5" s="73"/>
      <c r="E5" s="48"/>
      <c r="F5" s="48"/>
      <c r="G5" s="48"/>
      <c r="H5" s="48"/>
      <c r="I5" s="38" t="s">
        <v>18</v>
      </c>
      <c r="J5" s="43" t="s">
        <v>45</v>
      </c>
    </row>
    <row r="6" spans="2:10" ht="28.8" x14ac:dyDescent="0.3">
      <c r="B6" s="29"/>
      <c r="C6" s="30">
        <v>44651</v>
      </c>
      <c r="D6" s="30">
        <v>45016</v>
      </c>
      <c r="E6" s="49" t="s">
        <v>46</v>
      </c>
      <c r="F6" s="49" t="s">
        <v>47</v>
      </c>
      <c r="G6" s="49"/>
      <c r="H6" s="49"/>
      <c r="I6" s="39" t="s">
        <v>39</v>
      </c>
      <c r="J6" s="44"/>
    </row>
    <row r="7" spans="2:10" s="22" customFormat="1" ht="28.8" x14ac:dyDescent="0.3">
      <c r="B7" s="31" t="s">
        <v>19</v>
      </c>
      <c r="C7" s="69">
        <v>103947</v>
      </c>
      <c r="D7" s="69">
        <v>118569.3</v>
      </c>
      <c r="E7" s="57"/>
      <c r="F7" s="57"/>
      <c r="G7" s="51"/>
      <c r="H7" s="51"/>
      <c r="I7" s="40" t="s">
        <v>38</v>
      </c>
      <c r="J7" s="45"/>
    </row>
    <row r="8" spans="2:10" s="22" customFormat="1" ht="28.8" x14ac:dyDescent="0.3">
      <c r="B8" s="31" t="s">
        <v>20</v>
      </c>
      <c r="C8" s="69">
        <v>21133</v>
      </c>
      <c r="D8" s="69">
        <v>21661.599999999999</v>
      </c>
      <c r="E8" s="51">
        <f>D8-C8</f>
        <v>528.59999999999854</v>
      </c>
      <c r="F8" s="50">
        <f>IF(AND(C8=0,D8=0),0,IF(C8=0,1,IF(D8=0,-1,(D8-C8)/C8)))</f>
        <v>2.5013012823546045E-2</v>
      </c>
      <c r="G8" s="35" t="str">
        <f>IF(E8&gt;100000,"Yes",IF(E8&lt;-100000,"Yes","No"))</f>
        <v>No</v>
      </c>
      <c r="H8" s="35" t="str">
        <f>IF(F8&gt;15%,"Yes",IF(F8&lt;-15%,"Yes","No"))</f>
        <v>No</v>
      </c>
      <c r="I8" s="40" t="s">
        <v>21</v>
      </c>
      <c r="J8" s="47" t="str">
        <f>IF(ISBLANK(C8),"Enter figures",IF(G8="Yes","Please explain within the relevant tab",IF(H8="Yes","Please explain within the relevant tab","No explanation required")))</f>
        <v>No explanation required</v>
      </c>
    </row>
    <row r="9" spans="2:10" s="22" customFormat="1" ht="34.5" customHeight="1" x14ac:dyDescent="0.3">
      <c r="B9" s="31" t="s">
        <v>22</v>
      </c>
      <c r="C9" s="69">
        <v>52002</v>
      </c>
      <c r="D9" s="69">
        <v>28293.82</v>
      </c>
      <c r="E9" s="51">
        <f t="shared" ref="E9:E12" si="0">D9-C9</f>
        <v>-23708.18</v>
      </c>
      <c r="F9" s="50">
        <f t="shared" ref="F9:F12" si="1">IF(AND(C9=0,D9=0),0,IF(C9=0,1,IF(D9=0,-1,(D9-C9)/C9)))</f>
        <v>-0.45590900349986541</v>
      </c>
      <c r="G9" s="35" t="str">
        <f t="shared" ref="G9:G12" si="2">IF(E9&gt;100000,"Yes",IF(E9&lt;-100000,"Yes","No"))</f>
        <v>No</v>
      </c>
      <c r="H9" s="35" t="str">
        <f t="shared" ref="H9:H12" si="3">IF(F9&gt;15%,"Yes",IF(F9&lt;-15%,"Yes","No"))</f>
        <v>Yes</v>
      </c>
      <c r="I9" s="40" t="s">
        <v>23</v>
      </c>
      <c r="J9" s="47" t="str">
        <f t="shared" ref="J9:J12" si="4">IF(ISBLANK(C9),"Enter figures",IF(G9="Yes","Please explain within the relevant tab",IF(H9="Yes","Please explain within the relevant tab","No explanation required")))</f>
        <v>Please explain within the relevant tab</v>
      </c>
    </row>
    <row r="10" spans="2:10" ht="43.2" x14ac:dyDescent="0.3">
      <c r="B10" s="32" t="s">
        <v>24</v>
      </c>
      <c r="C10" s="69">
        <v>18053</v>
      </c>
      <c r="D10" s="69">
        <v>17237.560000000001</v>
      </c>
      <c r="E10" s="51">
        <f t="shared" si="0"/>
        <v>-815.43999999999869</v>
      </c>
      <c r="F10" s="50">
        <f t="shared" si="1"/>
        <v>-4.5169223951697708E-2</v>
      </c>
      <c r="G10" s="35" t="str">
        <f t="shared" si="2"/>
        <v>No</v>
      </c>
      <c r="H10" s="35" t="str">
        <f t="shared" si="3"/>
        <v>No</v>
      </c>
      <c r="I10" s="40" t="s">
        <v>25</v>
      </c>
      <c r="J10" s="47" t="str">
        <f t="shared" si="4"/>
        <v>No explanation required</v>
      </c>
    </row>
    <row r="11" spans="2:10" ht="28.8" x14ac:dyDescent="0.3">
      <c r="B11" s="32" t="s">
        <v>26</v>
      </c>
      <c r="C11" s="69">
        <v>0</v>
      </c>
      <c r="D11" s="69">
        <v>0</v>
      </c>
      <c r="E11" s="51">
        <f t="shared" si="0"/>
        <v>0</v>
      </c>
      <c r="F11" s="50">
        <f t="shared" si="1"/>
        <v>0</v>
      </c>
      <c r="G11" s="35" t="str">
        <f t="shared" si="2"/>
        <v>No</v>
      </c>
      <c r="H11" s="35" t="str">
        <f t="shared" si="3"/>
        <v>No</v>
      </c>
      <c r="I11" s="40" t="s">
        <v>27</v>
      </c>
      <c r="J11" s="47" t="str">
        <f t="shared" si="4"/>
        <v>No explanation required</v>
      </c>
    </row>
    <row r="12" spans="2:10" ht="28.8" x14ac:dyDescent="0.3">
      <c r="B12" s="32" t="s">
        <v>28</v>
      </c>
      <c r="C12" s="69">
        <v>40460</v>
      </c>
      <c r="D12" s="69">
        <v>29830.78</v>
      </c>
      <c r="E12" s="51">
        <f t="shared" si="0"/>
        <v>-10629.220000000001</v>
      </c>
      <c r="F12" s="50">
        <f t="shared" si="1"/>
        <v>-0.26270934256055367</v>
      </c>
      <c r="G12" s="35" t="str">
        <f t="shared" si="2"/>
        <v>No</v>
      </c>
      <c r="H12" s="35" t="str">
        <f t="shared" si="3"/>
        <v>Yes</v>
      </c>
      <c r="I12" s="40" t="s">
        <v>29</v>
      </c>
      <c r="J12" s="47" t="str">
        <f t="shared" si="4"/>
        <v>Please explain within the relevant tab</v>
      </c>
    </row>
    <row r="13" spans="2:10" ht="15" thickBot="1" x14ac:dyDescent="0.35">
      <c r="B13" s="33" t="s">
        <v>30</v>
      </c>
      <c r="C13" s="70">
        <f>C7+C8+C9-C10-C11-C12</f>
        <v>118569</v>
      </c>
      <c r="D13" s="70">
        <f>D7+D8+D9-D10-D11-D12</f>
        <v>121456.38</v>
      </c>
      <c r="E13" s="58"/>
      <c r="F13" s="58"/>
      <c r="G13" s="52"/>
      <c r="H13" s="52"/>
      <c r="I13" s="41" t="s">
        <v>31</v>
      </c>
      <c r="J13" s="47" t="str">
        <f>IF(D13&gt;(D8*2),"Please explain in the Reserves tab","No explanation required")</f>
        <v>Please explain in the Reserves tab</v>
      </c>
    </row>
    <row r="14" spans="2:10" ht="15" thickBot="1" x14ac:dyDescent="0.35">
      <c r="B14" s="24"/>
      <c r="C14" s="53" t="s">
        <v>55</v>
      </c>
      <c r="D14" s="53" t="s">
        <v>55</v>
      </c>
      <c r="E14" s="53"/>
      <c r="F14" s="53"/>
      <c r="G14" s="53"/>
      <c r="H14" s="53"/>
      <c r="I14" s="26"/>
    </row>
    <row r="15" spans="2:10" ht="28.8" x14ac:dyDescent="0.3">
      <c r="B15" s="34" t="s">
        <v>32</v>
      </c>
      <c r="C15" s="71">
        <v>118569</v>
      </c>
      <c r="D15" s="71">
        <v>121456.38</v>
      </c>
      <c r="E15" s="56"/>
      <c r="F15" s="59"/>
      <c r="G15" s="54"/>
      <c r="H15" s="54"/>
      <c r="I15" s="42" t="s">
        <v>33</v>
      </c>
      <c r="J15" s="46"/>
    </row>
    <row r="16" spans="2:10" ht="28.8" x14ac:dyDescent="0.3">
      <c r="B16" s="32" t="s">
        <v>34</v>
      </c>
      <c r="C16" s="69">
        <v>182048</v>
      </c>
      <c r="D16" s="69">
        <v>182330.6</v>
      </c>
      <c r="E16" s="51">
        <f>D16-C16</f>
        <v>282.60000000000582</v>
      </c>
      <c r="F16" s="50">
        <f t="shared" ref="F16:F17" si="5">IF(AND(C16=0,D16=0),0,IF(C16=0,1,IF(D16=0,-1,(D16-C16)/C16)))</f>
        <v>1.5523378449639976E-3</v>
      </c>
      <c r="G16" s="35" t="str">
        <f t="shared" ref="G16:G17" si="6">IF(E16&gt;100000,"Yes",IF(E16&lt;-100000,"Yes","No"))</f>
        <v>No</v>
      </c>
      <c r="H16" s="35" t="str">
        <f t="shared" ref="H16:H17" si="7">IF(F16&gt;15%,"Yes",IF(F16&lt;-15%,"Yes","No"))</f>
        <v>No</v>
      </c>
      <c r="I16" s="40" t="s">
        <v>35</v>
      </c>
      <c r="J16" s="47" t="str">
        <f t="shared" ref="J16:J17" si="8">IF(ISBLANK(C16),"Enter figures",IF(G16="Yes","Please explain within the relevant tab",IF(H16="Yes","Please explain within the relevant tab","No explanation required")))</f>
        <v>No explanation required</v>
      </c>
    </row>
    <row r="17" spans="2:10" ht="29.4" thickBot="1" x14ac:dyDescent="0.35">
      <c r="B17" s="33" t="s">
        <v>36</v>
      </c>
      <c r="C17" s="72">
        <v>0</v>
      </c>
      <c r="D17" s="72">
        <v>0</v>
      </c>
      <c r="E17" s="52">
        <f>D17-C17</f>
        <v>0</v>
      </c>
      <c r="F17" s="60">
        <f t="shared" si="5"/>
        <v>0</v>
      </c>
      <c r="G17" s="36" t="str">
        <f t="shared" si="6"/>
        <v>No</v>
      </c>
      <c r="H17" s="36" t="str">
        <f t="shared" si="7"/>
        <v>No</v>
      </c>
      <c r="I17" s="41" t="s">
        <v>37</v>
      </c>
      <c r="J17" s="55" t="str">
        <f t="shared" si="8"/>
        <v>No explanation required</v>
      </c>
    </row>
  </sheetData>
  <mergeCells count="2">
    <mergeCell ref="C5:D5"/>
    <mergeCell ref="B3:I3"/>
  </mergeCells>
  <conditionalFormatting sqref="E8:E12 E16:E17">
    <cfRule type="cellIs" dxfId="3" priority="3" operator="lessThan">
      <formula>-100000</formula>
    </cfRule>
    <cfRule type="cellIs" dxfId="2" priority="4" operator="greaterThan">
      <formula>100000</formula>
    </cfRule>
  </conditionalFormatting>
  <conditionalFormatting sqref="F8:F12 F15:F17">
    <cfRule type="cellIs" dxfId="1" priority="1" operator="lessThan">
      <formula>-0.15</formula>
    </cfRule>
    <cfRule type="cellIs" dxfId="0" priority="2" operator="greaterThan">
      <formula>0.15</formula>
    </cfRule>
  </conditionalFormatting>
  <pageMargins left="0.7" right="0.7" top="0.75" bottom="0.75" header="0.3" footer="0.3"/>
  <pageSetup paperSize="9" scale="66"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9"/>
  <sheetViews>
    <sheetView workbookViewId="0">
      <selection activeCell="F4" sqref="F4"/>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2:6" x14ac:dyDescent="0.3">
      <c r="B1" s="15" t="s">
        <v>5</v>
      </c>
    </row>
    <row r="3" spans="2:6" x14ac:dyDescent="0.3">
      <c r="B3" s="8"/>
    </row>
    <row r="4" spans="2:6" x14ac:dyDescent="0.3">
      <c r="B4" t="s">
        <v>3</v>
      </c>
      <c r="C4" s="37">
        <f>'Accounting Statement'!C8</f>
        <v>21133</v>
      </c>
      <c r="D4" t="s">
        <v>4</v>
      </c>
      <c r="E4" s="37">
        <f>'Accounting Statement'!D8</f>
        <v>21661.599999999999</v>
      </c>
    </row>
    <row r="6" spans="2:6" x14ac:dyDescent="0.3">
      <c r="D6" t="s">
        <v>7</v>
      </c>
      <c r="E6" s="1">
        <f>E4-C4</f>
        <v>528.59999999999854</v>
      </c>
    </row>
    <row r="7" spans="2:6" x14ac:dyDescent="0.3">
      <c r="D7" t="s">
        <v>41</v>
      </c>
      <c r="E7" s="6">
        <f>IF(AND(C4=0,E4=0),0,IF(C4=0,1,IF(E4=0,-1,(E4-C4)/C4)))</f>
        <v>2.5013012823546045E-2</v>
      </c>
      <c r="F7" t="str">
        <f>IF(E7&lt;-0.15,"yes explain",IF(E7&gt;0.15,"Yes explain","No explanation required"))</f>
        <v>No explanation required</v>
      </c>
    </row>
    <row r="9" spans="2:6" x14ac:dyDescent="0.3">
      <c r="B9" s="8" t="s">
        <v>9</v>
      </c>
    </row>
    <row r="10" spans="2:6" x14ac:dyDescent="0.3">
      <c r="B10" s="8"/>
    </row>
    <row r="11" spans="2:6" s="3" customFormat="1" ht="27.6" x14ac:dyDescent="0.3">
      <c r="B11" s="4" t="s">
        <v>0</v>
      </c>
      <c r="C11" s="4" t="s">
        <v>6</v>
      </c>
      <c r="D11" s="5" t="s">
        <v>7</v>
      </c>
      <c r="E11" s="78" t="s">
        <v>2</v>
      </c>
      <c r="F11" s="79"/>
    </row>
    <row r="12" spans="2:6" s="11" customFormat="1" x14ac:dyDescent="0.3">
      <c r="B12" s="12"/>
      <c r="C12" s="12"/>
      <c r="D12" s="13">
        <f t="shared" ref="D12:D25" si="0">C12-B12</f>
        <v>0</v>
      </c>
      <c r="E12" s="76"/>
      <c r="F12" s="77"/>
    </row>
    <row r="13" spans="2:6" s="11" customFormat="1" x14ac:dyDescent="0.3">
      <c r="B13" s="12"/>
      <c r="C13" s="12"/>
      <c r="D13" s="13">
        <f t="shared" si="0"/>
        <v>0</v>
      </c>
      <c r="E13" s="76"/>
      <c r="F13" s="77"/>
    </row>
    <row r="14" spans="2:6" s="11" customFormat="1" x14ac:dyDescent="0.3">
      <c r="B14" s="12"/>
      <c r="C14" s="12"/>
      <c r="D14" s="13">
        <f t="shared" si="0"/>
        <v>0</v>
      </c>
      <c r="E14" s="76"/>
      <c r="F14" s="77"/>
    </row>
    <row r="15" spans="2:6" s="11" customFormat="1" x14ac:dyDescent="0.3">
      <c r="B15" s="12"/>
      <c r="C15" s="12"/>
      <c r="D15" s="13">
        <f t="shared" si="0"/>
        <v>0</v>
      </c>
      <c r="E15" s="76"/>
      <c r="F15" s="77"/>
    </row>
    <row r="16" spans="2:6" s="11" customFormat="1" x14ac:dyDescent="0.3">
      <c r="B16" s="12"/>
      <c r="C16" s="12"/>
      <c r="D16" s="13">
        <f t="shared" si="0"/>
        <v>0</v>
      </c>
      <c r="E16" s="76"/>
      <c r="F16" s="77"/>
    </row>
    <row r="17" spans="1:8" s="11" customFormat="1" x14ac:dyDescent="0.3">
      <c r="B17" s="12"/>
      <c r="C17" s="12"/>
      <c r="D17" s="13">
        <f t="shared" si="0"/>
        <v>0</v>
      </c>
      <c r="E17" s="76"/>
      <c r="F17" s="77"/>
    </row>
    <row r="18" spans="1:8" s="11" customFormat="1" x14ac:dyDescent="0.3">
      <c r="B18" s="12"/>
      <c r="C18" s="12"/>
      <c r="D18" s="13">
        <f t="shared" si="0"/>
        <v>0</v>
      </c>
      <c r="E18" s="76"/>
      <c r="F18" s="77"/>
    </row>
    <row r="19" spans="1:8" s="11" customFormat="1" x14ac:dyDescent="0.3">
      <c r="B19" s="12"/>
      <c r="C19" s="12"/>
      <c r="D19" s="13">
        <f t="shared" si="0"/>
        <v>0</v>
      </c>
      <c r="E19" s="76"/>
      <c r="F19" s="77"/>
    </row>
    <row r="20" spans="1:8" s="11" customFormat="1" x14ac:dyDescent="0.3">
      <c r="B20" s="12"/>
      <c r="C20" s="12"/>
      <c r="D20" s="13">
        <f t="shared" si="0"/>
        <v>0</v>
      </c>
      <c r="E20" s="76"/>
      <c r="F20" s="77"/>
    </row>
    <row r="21" spans="1:8" s="11" customFormat="1" x14ac:dyDescent="0.3">
      <c r="B21" s="12"/>
      <c r="C21" s="12"/>
      <c r="D21" s="13">
        <f t="shared" si="0"/>
        <v>0</v>
      </c>
      <c r="E21" s="76"/>
      <c r="F21" s="77"/>
    </row>
    <row r="22" spans="1:8" s="11" customFormat="1" x14ac:dyDescent="0.3">
      <c r="B22" s="12"/>
      <c r="C22" s="12"/>
      <c r="D22" s="13">
        <f t="shared" si="0"/>
        <v>0</v>
      </c>
      <c r="E22" s="76"/>
      <c r="F22" s="77"/>
    </row>
    <row r="23" spans="1:8" s="11" customFormat="1" x14ac:dyDescent="0.3">
      <c r="B23" s="12"/>
      <c r="C23" s="12"/>
      <c r="D23" s="13">
        <f t="shared" si="0"/>
        <v>0</v>
      </c>
      <c r="E23" s="76"/>
      <c r="F23" s="77"/>
    </row>
    <row r="24" spans="1:8" s="11" customFormat="1" x14ac:dyDescent="0.3">
      <c r="B24" s="12"/>
      <c r="C24" s="12"/>
      <c r="D24" s="13">
        <f t="shared" si="0"/>
        <v>0</v>
      </c>
      <c r="E24" s="76"/>
      <c r="F24" s="77"/>
    </row>
    <row r="25" spans="1:8" s="11" customFormat="1" x14ac:dyDescent="0.3">
      <c r="B25" s="12"/>
      <c r="C25" s="12"/>
      <c r="D25" s="13">
        <f t="shared" si="0"/>
        <v>0</v>
      </c>
      <c r="E25" s="76"/>
      <c r="F25" s="77"/>
    </row>
    <row r="26" spans="1:8" x14ac:dyDescent="0.3">
      <c r="A26" s="9" t="s">
        <v>1</v>
      </c>
      <c r="B26" s="10">
        <f>SUM(B12:B25)</f>
        <v>0</v>
      </c>
      <c r="C26" s="10">
        <f>SUM(C12:C25)</f>
        <v>0</v>
      </c>
      <c r="D26" s="10">
        <f>SUM(D12:D25)</f>
        <v>0</v>
      </c>
      <c r="E26" s="80"/>
      <c r="F26" s="77"/>
      <c r="G26" s="7"/>
    </row>
    <row r="27" spans="1:8" x14ac:dyDescent="0.3">
      <c r="H27" s="2"/>
    </row>
    <row r="28" spans="1:8" x14ac:dyDescent="0.3">
      <c r="F28" s="7"/>
    </row>
    <row r="29" spans="1:8" x14ac:dyDescent="0.3">
      <c r="A29" s="14" t="s">
        <v>8</v>
      </c>
    </row>
  </sheetData>
  <mergeCells count="16">
    <mergeCell ref="E22:F22"/>
    <mergeCell ref="E23:F23"/>
    <mergeCell ref="E24:F24"/>
    <mergeCell ref="E25:F25"/>
    <mergeCell ref="E26:F26"/>
    <mergeCell ref="E21:F21"/>
    <mergeCell ref="E11:F11"/>
    <mergeCell ref="E12:F12"/>
    <mergeCell ref="E13:F13"/>
    <mergeCell ref="E14:F14"/>
    <mergeCell ref="E15:F15"/>
    <mergeCell ref="E16:F16"/>
    <mergeCell ref="E17:F17"/>
    <mergeCell ref="E18:F18"/>
    <mergeCell ref="E19:F19"/>
    <mergeCell ref="E20:F20"/>
  </mergeCells>
  <pageMargins left="0.7" right="0.7" top="0.75" bottom="0.75" header="0.3" footer="0.3"/>
  <pageSetup paperSize="9" scale="7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C6E6D-982D-4CBC-999B-77CF2B5CB682}">
  <sheetPr>
    <pageSetUpPr fitToPage="1"/>
  </sheetPr>
  <dimension ref="A1:H31"/>
  <sheetViews>
    <sheetView topLeftCell="A11" workbookViewId="0">
      <selection activeCell="E19" sqref="E19:F19"/>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10</v>
      </c>
    </row>
    <row r="3" spans="1:7" x14ac:dyDescent="0.3">
      <c r="B3" s="8"/>
    </row>
    <row r="4" spans="1:7" x14ac:dyDescent="0.3">
      <c r="B4" t="s">
        <v>3</v>
      </c>
      <c r="C4" s="37">
        <f>'Accounting Statement'!C9</f>
        <v>52002</v>
      </c>
      <c r="D4" t="s">
        <v>4</v>
      </c>
      <c r="E4" s="37">
        <f>'Accounting Statement'!D9</f>
        <v>28293.82</v>
      </c>
    </row>
    <row r="6" spans="1:7" x14ac:dyDescent="0.3">
      <c r="D6" t="s">
        <v>7</v>
      </c>
      <c r="E6" s="1">
        <f>E4-C4</f>
        <v>-23708.18</v>
      </c>
    </row>
    <row r="7" spans="1:7" x14ac:dyDescent="0.3">
      <c r="D7" t="s">
        <v>41</v>
      </c>
      <c r="E7" s="6">
        <f>IF(AND(C4=0,E4=0),0,IF(C4=0,1,IF(E4=0,-1,(E4-C4)/C4)))</f>
        <v>-0.45590900349986541</v>
      </c>
      <c r="F7" t="str">
        <f>IF(E7&lt;-0.15,"yes explain",IF(E7&gt;0.15,"Yes explain","No explanation required"))</f>
        <v>yes explain</v>
      </c>
    </row>
    <row r="9" spans="1:7" x14ac:dyDescent="0.3">
      <c r="B9" s="8" t="s">
        <v>9</v>
      </c>
    </row>
    <row r="10" spans="1:7" x14ac:dyDescent="0.3">
      <c r="B10" s="21" t="s">
        <v>42</v>
      </c>
    </row>
    <row r="11" spans="1:7" x14ac:dyDescent="0.3">
      <c r="B11" s="8"/>
    </row>
    <row r="12" spans="1:7" s="3" customFormat="1" ht="27.6" x14ac:dyDescent="0.3">
      <c r="B12" s="4" t="s">
        <v>0</v>
      </c>
      <c r="C12" s="4" t="s">
        <v>6</v>
      </c>
      <c r="D12" s="5" t="s">
        <v>7</v>
      </c>
      <c r="E12" s="78" t="s">
        <v>2</v>
      </c>
      <c r="F12" s="79"/>
    </row>
    <row r="13" spans="1:7" s="17" customFormat="1" x14ac:dyDescent="0.3">
      <c r="A13" s="16"/>
      <c r="B13" s="13">
        <v>1871.26</v>
      </c>
      <c r="C13" s="13">
        <v>0</v>
      </c>
      <c r="D13" s="13">
        <f>C13-B13</f>
        <v>-1871.26</v>
      </c>
      <c r="E13" s="81" t="s">
        <v>68</v>
      </c>
      <c r="F13" s="82"/>
      <c r="G13" s="16"/>
    </row>
    <row r="14" spans="1:7" s="11" customFormat="1" x14ac:dyDescent="0.3">
      <c r="B14" s="12">
        <v>5000</v>
      </c>
      <c r="C14" s="12">
        <v>0</v>
      </c>
      <c r="D14" s="13">
        <f t="shared" ref="D14:D27" si="0">C14-B14</f>
        <v>-5000</v>
      </c>
      <c r="E14" s="76" t="s">
        <v>66</v>
      </c>
      <c r="F14" s="77"/>
    </row>
    <row r="15" spans="1:7" s="11" customFormat="1" x14ac:dyDescent="0.3">
      <c r="B15" s="12">
        <v>9932</v>
      </c>
      <c r="C15" s="12">
        <v>0</v>
      </c>
      <c r="D15" s="13">
        <f t="shared" si="0"/>
        <v>-9932</v>
      </c>
      <c r="E15" s="76" t="s">
        <v>67</v>
      </c>
      <c r="F15" s="77"/>
    </row>
    <row r="16" spans="1:7" s="11" customFormat="1" x14ac:dyDescent="0.3">
      <c r="B16" s="12">
        <v>5567.33</v>
      </c>
      <c r="C16" s="12">
        <v>0</v>
      </c>
      <c r="D16" s="13">
        <f t="shared" si="0"/>
        <v>-5567.33</v>
      </c>
      <c r="E16" s="76" t="s">
        <v>69</v>
      </c>
      <c r="F16" s="77"/>
    </row>
    <row r="17" spans="1:8" s="11" customFormat="1" ht="31.2" customHeight="1" x14ac:dyDescent="0.3">
      <c r="B17" s="12"/>
      <c r="C17" s="12">
        <v>2000</v>
      </c>
      <c r="D17" s="13">
        <f t="shared" si="0"/>
        <v>2000</v>
      </c>
      <c r="E17" s="83" t="s">
        <v>70</v>
      </c>
      <c r="F17" s="79"/>
    </row>
    <row r="18" spans="1:8" s="11" customFormat="1" ht="61.2" customHeight="1" x14ac:dyDescent="0.3">
      <c r="B18" s="12">
        <v>25634</v>
      </c>
      <c r="C18" s="12">
        <v>20269.849999999999</v>
      </c>
      <c r="D18" s="13">
        <f t="shared" si="0"/>
        <v>-5364.1500000000015</v>
      </c>
      <c r="E18" s="83" t="s">
        <v>71</v>
      </c>
      <c r="F18" s="79"/>
    </row>
    <row r="19" spans="1:8" s="11" customFormat="1" x14ac:dyDescent="0.3">
      <c r="B19" s="12"/>
      <c r="C19" s="12"/>
      <c r="D19" s="13">
        <f t="shared" si="0"/>
        <v>0</v>
      </c>
      <c r="E19" s="76"/>
      <c r="F19" s="77"/>
    </row>
    <row r="20" spans="1:8" s="11" customFormat="1" x14ac:dyDescent="0.3">
      <c r="B20" s="12"/>
      <c r="C20" s="12"/>
      <c r="D20" s="13">
        <f t="shared" si="0"/>
        <v>0</v>
      </c>
      <c r="E20" s="76"/>
      <c r="F20" s="77"/>
    </row>
    <row r="21" spans="1:8" s="11" customFormat="1" x14ac:dyDescent="0.3">
      <c r="B21" s="12"/>
      <c r="C21" s="12"/>
      <c r="D21" s="13">
        <f t="shared" si="0"/>
        <v>0</v>
      </c>
      <c r="E21" s="76"/>
      <c r="F21" s="77"/>
    </row>
    <row r="22" spans="1:8" s="11" customFormat="1" x14ac:dyDescent="0.3">
      <c r="B22" s="12"/>
      <c r="C22" s="12"/>
      <c r="D22" s="13">
        <f t="shared" si="0"/>
        <v>0</v>
      </c>
      <c r="E22" s="76"/>
      <c r="F22" s="77"/>
    </row>
    <row r="23" spans="1:8" s="11" customFormat="1" x14ac:dyDescent="0.3">
      <c r="B23" s="12"/>
      <c r="C23" s="12"/>
      <c r="D23" s="13">
        <f t="shared" si="0"/>
        <v>0</v>
      </c>
      <c r="E23" s="76"/>
      <c r="F23" s="77"/>
    </row>
    <row r="24" spans="1:8" s="11" customFormat="1" x14ac:dyDescent="0.3">
      <c r="B24" s="12"/>
      <c r="C24" s="12"/>
      <c r="D24" s="13">
        <f t="shared" si="0"/>
        <v>0</v>
      </c>
      <c r="E24" s="76"/>
      <c r="F24" s="77"/>
    </row>
    <row r="25" spans="1:8" s="11" customFormat="1" x14ac:dyDescent="0.3">
      <c r="B25" s="12"/>
      <c r="C25" s="12"/>
      <c r="D25" s="13">
        <f t="shared" si="0"/>
        <v>0</v>
      </c>
      <c r="E25" s="76"/>
      <c r="F25" s="77"/>
    </row>
    <row r="26" spans="1:8" s="11" customFormat="1" x14ac:dyDescent="0.3">
      <c r="B26" s="12"/>
      <c r="C26" s="12"/>
      <c r="D26" s="13">
        <f t="shared" si="0"/>
        <v>0</v>
      </c>
      <c r="E26" s="76"/>
      <c r="F26" s="77"/>
    </row>
    <row r="27" spans="1:8" s="11" customFormat="1" x14ac:dyDescent="0.3">
      <c r="B27" s="12"/>
      <c r="C27" s="12"/>
      <c r="D27" s="13">
        <f t="shared" si="0"/>
        <v>0</v>
      </c>
      <c r="E27" s="76"/>
      <c r="F27" s="77"/>
    </row>
    <row r="28" spans="1:8" x14ac:dyDescent="0.3">
      <c r="A28" s="9" t="s">
        <v>1</v>
      </c>
      <c r="B28" s="10">
        <f>SUM(B13:B27)</f>
        <v>48004.590000000004</v>
      </c>
      <c r="C28" s="10">
        <f>SUM(C13:C27)</f>
        <v>22269.85</v>
      </c>
      <c r="D28" s="10">
        <f>SUM(D13:D27)</f>
        <v>-25734.740000000005</v>
      </c>
      <c r="E28" s="80"/>
      <c r="F28" s="77"/>
      <c r="G28" s="7"/>
    </row>
    <row r="29" spans="1:8" x14ac:dyDescent="0.3">
      <c r="H29" s="2"/>
    </row>
    <row r="30" spans="1:8" x14ac:dyDescent="0.3">
      <c r="F30" s="7"/>
    </row>
    <row r="31" spans="1:8" x14ac:dyDescent="0.3">
      <c r="A31" s="14" t="s">
        <v>8</v>
      </c>
    </row>
  </sheetData>
  <mergeCells count="17">
    <mergeCell ref="E24:F24"/>
    <mergeCell ref="E25:F25"/>
    <mergeCell ref="E26:F26"/>
    <mergeCell ref="E27:F27"/>
    <mergeCell ref="E28:F28"/>
    <mergeCell ref="E23:F23"/>
    <mergeCell ref="E12:F12"/>
    <mergeCell ref="E13:F13"/>
    <mergeCell ref="E14:F14"/>
    <mergeCell ref="E15:F15"/>
    <mergeCell ref="E16:F16"/>
    <mergeCell ref="E17:F17"/>
    <mergeCell ref="E18:F18"/>
    <mergeCell ref="E19:F19"/>
    <mergeCell ref="E20:F20"/>
    <mergeCell ref="E21:F21"/>
    <mergeCell ref="E22:F22"/>
  </mergeCells>
  <pageMargins left="0.7" right="0.7" top="0.75" bottom="0.75" header="0.3" footer="0.3"/>
  <pageSetup paperSize="9" scale="7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03D80-27EB-4D3E-9F14-F1A1A2F946E3}">
  <sheetPr>
    <pageSetUpPr fitToPage="1"/>
  </sheetPr>
  <dimension ref="A1:H30"/>
  <sheetViews>
    <sheetView workbookViewId="0">
      <selection activeCell="B3" sqref="B3"/>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11</v>
      </c>
    </row>
    <row r="3" spans="1:7" x14ac:dyDescent="0.3">
      <c r="B3" s="8"/>
    </row>
    <row r="4" spans="1:7" x14ac:dyDescent="0.3">
      <c r="B4" t="s">
        <v>3</v>
      </c>
      <c r="C4" s="37">
        <f>'Accounting Statement'!C10</f>
        <v>18053</v>
      </c>
      <c r="D4" t="s">
        <v>4</v>
      </c>
      <c r="E4" s="37">
        <f>'Accounting Statement'!D10</f>
        <v>17237.560000000001</v>
      </c>
    </row>
    <row r="6" spans="1:7" x14ac:dyDescent="0.3">
      <c r="D6" t="s">
        <v>7</v>
      </c>
      <c r="E6" s="1">
        <f>E4-C4</f>
        <v>-815.43999999999869</v>
      </c>
    </row>
    <row r="7" spans="1:7" x14ac:dyDescent="0.3">
      <c r="D7" t="s">
        <v>41</v>
      </c>
      <c r="E7" s="6">
        <f>IF(AND(C4=0,E4=0),0,IF(C4=0,1,IF(E4=0,-1,(E4-C4)/C4)))</f>
        <v>-4.5169223951697708E-2</v>
      </c>
      <c r="F7" t="str">
        <f>IF(E7&lt;-0.15,"yes explain",IF(E7&gt;0.15,"Yes explain","No explanation required"))</f>
        <v>No explanation required</v>
      </c>
    </row>
    <row r="9" spans="1:7" x14ac:dyDescent="0.3">
      <c r="B9" s="8" t="s">
        <v>9</v>
      </c>
    </row>
    <row r="10" spans="1:7" x14ac:dyDescent="0.3">
      <c r="B10" s="8"/>
    </row>
    <row r="11" spans="1:7" s="3" customFormat="1" ht="27.6" x14ac:dyDescent="0.3">
      <c r="B11" s="4" t="s">
        <v>0</v>
      </c>
      <c r="C11" s="4" t="s">
        <v>6</v>
      </c>
      <c r="D11" s="5" t="s">
        <v>7</v>
      </c>
      <c r="E11" s="78" t="s">
        <v>2</v>
      </c>
      <c r="F11" s="79"/>
    </row>
    <row r="12" spans="1:7" s="17" customFormat="1" x14ac:dyDescent="0.3">
      <c r="A12" s="16"/>
      <c r="B12" s="13"/>
      <c r="C12" s="13"/>
      <c r="D12" s="13">
        <f>C12-B12</f>
        <v>0</v>
      </c>
      <c r="E12" s="81"/>
      <c r="F12" s="82"/>
      <c r="G12" s="16"/>
    </row>
    <row r="13" spans="1:7" s="11" customFormat="1" x14ac:dyDescent="0.3">
      <c r="B13" s="12"/>
      <c r="C13" s="12"/>
      <c r="D13" s="13">
        <f t="shared" ref="D13:D26" si="0">C13-B13</f>
        <v>0</v>
      </c>
      <c r="E13" s="76"/>
      <c r="F13" s="77"/>
    </row>
    <row r="14" spans="1:7" s="11" customFormat="1" x14ac:dyDescent="0.3">
      <c r="B14" s="12"/>
      <c r="C14" s="12"/>
      <c r="D14" s="13">
        <f t="shared" si="0"/>
        <v>0</v>
      </c>
      <c r="E14" s="76"/>
      <c r="F14" s="77"/>
    </row>
    <row r="15" spans="1:7" s="11" customFormat="1" x14ac:dyDescent="0.3">
      <c r="B15" s="12"/>
      <c r="C15" s="12"/>
      <c r="D15" s="13">
        <f t="shared" si="0"/>
        <v>0</v>
      </c>
      <c r="E15" s="76"/>
      <c r="F15" s="77"/>
    </row>
    <row r="16" spans="1:7" s="11" customFormat="1" x14ac:dyDescent="0.3">
      <c r="B16" s="12"/>
      <c r="C16" s="12"/>
      <c r="D16" s="13">
        <f t="shared" si="0"/>
        <v>0</v>
      </c>
      <c r="E16" s="76"/>
      <c r="F16" s="77"/>
    </row>
    <row r="17" spans="1:8" s="11" customFormat="1" x14ac:dyDescent="0.3">
      <c r="B17" s="12"/>
      <c r="C17" s="12"/>
      <c r="D17" s="13">
        <f t="shared" si="0"/>
        <v>0</v>
      </c>
      <c r="E17" s="76"/>
      <c r="F17" s="77"/>
    </row>
    <row r="18" spans="1:8" s="11" customFormat="1" x14ac:dyDescent="0.3">
      <c r="B18" s="12"/>
      <c r="C18" s="12"/>
      <c r="D18" s="13">
        <f t="shared" si="0"/>
        <v>0</v>
      </c>
      <c r="E18" s="76"/>
      <c r="F18" s="77"/>
    </row>
    <row r="19" spans="1:8" s="11" customFormat="1" x14ac:dyDescent="0.3">
      <c r="B19" s="12"/>
      <c r="C19" s="12"/>
      <c r="D19" s="13">
        <f t="shared" si="0"/>
        <v>0</v>
      </c>
      <c r="E19" s="76"/>
      <c r="F19" s="77"/>
    </row>
    <row r="20" spans="1:8" s="11" customFormat="1" x14ac:dyDescent="0.3">
      <c r="B20" s="12"/>
      <c r="C20" s="12"/>
      <c r="D20" s="13">
        <f t="shared" si="0"/>
        <v>0</v>
      </c>
      <c r="E20" s="76"/>
      <c r="F20" s="77"/>
    </row>
    <row r="21" spans="1:8" s="11" customFormat="1" x14ac:dyDescent="0.3">
      <c r="B21" s="12"/>
      <c r="C21" s="12"/>
      <c r="D21" s="13">
        <f t="shared" si="0"/>
        <v>0</v>
      </c>
      <c r="E21" s="76"/>
      <c r="F21" s="77"/>
    </row>
    <row r="22" spans="1:8" s="11" customFormat="1" x14ac:dyDescent="0.3">
      <c r="B22" s="12"/>
      <c r="C22" s="12"/>
      <c r="D22" s="13">
        <f t="shared" si="0"/>
        <v>0</v>
      </c>
      <c r="E22" s="76"/>
      <c r="F22" s="77"/>
    </row>
    <row r="23" spans="1:8" s="11" customFormat="1" x14ac:dyDescent="0.3">
      <c r="B23" s="12"/>
      <c r="C23" s="12"/>
      <c r="D23" s="13">
        <f t="shared" si="0"/>
        <v>0</v>
      </c>
      <c r="E23" s="76"/>
      <c r="F23" s="77"/>
    </row>
    <row r="24" spans="1:8" s="11" customFormat="1" x14ac:dyDescent="0.3">
      <c r="B24" s="12"/>
      <c r="C24" s="12"/>
      <c r="D24" s="13">
        <f t="shared" si="0"/>
        <v>0</v>
      </c>
      <c r="E24" s="76"/>
      <c r="F24" s="77"/>
    </row>
    <row r="25" spans="1:8" s="11" customFormat="1" x14ac:dyDescent="0.3">
      <c r="B25" s="12"/>
      <c r="C25" s="12"/>
      <c r="D25" s="13">
        <f t="shared" si="0"/>
        <v>0</v>
      </c>
      <c r="E25" s="76"/>
      <c r="F25" s="77"/>
    </row>
    <row r="26" spans="1:8" s="11" customFormat="1" x14ac:dyDescent="0.3">
      <c r="B26" s="12"/>
      <c r="C26" s="12"/>
      <c r="D26" s="13">
        <f t="shared" si="0"/>
        <v>0</v>
      </c>
      <c r="E26" s="76"/>
      <c r="F26" s="77"/>
    </row>
    <row r="27" spans="1:8" x14ac:dyDescent="0.3">
      <c r="A27" s="9" t="s">
        <v>1</v>
      </c>
      <c r="B27" s="10">
        <f>SUM(B12:B26)</f>
        <v>0</v>
      </c>
      <c r="C27" s="10">
        <f>SUM(C12:C26)</f>
        <v>0</v>
      </c>
      <c r="D27" s="10">
        <f>SUM(D12:D26)</f>
        <v>0</v>
      </c>
      <c r="E27" s="80"/>
      <c r="F27" s="77"/>
      <c r="G27" s="7"/>
    </row>
    <row r="28" spans="1:8" x14ac:dyDescent="0.3">
      <c r="H28" s="2"/>
    </row>
    <row r="29" spans="1:8" x14ac:dyDescent="0.3">
      <c r="F29" s="7"/>
    </row>
    <row r="30" spans="1:8" x14ac:dyDescent="0.3">
      <c r="A30" s="14" t="s">
        <v>8</v>
      </c>
    </row>
  </sheetData>
  <mergeCells count="17">
    <mergeCell ref="E23:F23"/>
    <mergeCell ref="E24:F24"/>
    <mergeCell ref="E25:F25"/>
    <mergeCell ref="E26:F26"/>
    <mergeCell ref="E27:F27"/>
    <mergeCell ref="E22:F22"/>
    <mergeCell ref="E11:F11"/>
    <mergeCell ref="E12:F12"/>
    <mergeCell ref="E13:F13"/>
    <mergeCell ref="E14:F14"/>
    <mergeCell ref="E15:F15"/>
    <mergeCell ref="E16:F16"/>
    <mergeCell ref="E17:F17"/>
    <mergeCell ref="E18:F18"/>
    <mergeCell ref="E19:F19"/>
    <mergeCell ref="E20:F20"/>
    <mergeCell ref="E21:F21"/>
  </mergeCells>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93838-C612-4CEB-995A-D3986388D4E0}">
  <sheetPr>
    <pageSetUpPr fitToPage="1"/>
  </sheetPr>
  <dimension ref="A1:H30"/>
  <sheetViews>
    <sheetView workbookViewId="0">
      <selection activeCell="B3" sqref="B3"/>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12</v>
      </c>
    </row>
    <row r="3" spans="1:7" x14ac:dyDescent="0.3">
      <c r="B3" s="8"/>
    </row>
    <row r="4" spans="1:7" x14ac:dyDescent="0.3">
      <c r="B4" t="s">
        <v>3</v>
      </c>
      <c r="C4" s="37">
        <f>'Accounting Statement'!C11</f>
        <v>0</v>
      </c>
      <c r="D4" t="s">
        <v>4</v>
      </c>
      <c r="E4" s="37">
        <f>'Accounting Statement'!D11</f>
        <v>0</v>
      </c>
    </row>
    <row r="6" spans="1:7" x14ac:dyDescent="0.3">
      <c r="D6" t="s">
        <v>7</v>
      </c>
      <c r="E6" s="1">
        <f>E4-C4</f>
        <v>0</v>
      </c>
    </row>
    <row r="7" spans="1:7" x14ac:dyDescent="0.3">
      <c r="D7" t="s">
        <v>41</v>
      </c>
      <c r="E7" s="6">
        <f>IF(AND(C4=0,E4=0),0,IF(C4=0,1,IF(E4=0,-1,(E4-C4)/C4)))</f>
        <v>0</v>
      </c>
      <c r="F7" t="str">
        <f>IF(E7&lt;-0.15,"yes explain",IF(E7&gt;0.15,"Yes explain","No explanation required"))</f>
        <v>No explanation required</v>
      </c>
    </row>
    <row r="9" spans="1:7" x14ac:dyDescent="0.3">
      <c r="B9" s="8" t="s">
        <v>9</v>
      </c>
    </row>
    <row r="10" spans="1:7" x14ac:dyDescent="0.3">
      <c r="B10" s="8"/>
    </row>
    <row r="11" spans="1:7" s="3" customFormat="1" ht="27.6" x14ac:dyDescent="0.3">
      <c r="B11" s="4" t="s">
        <v>0</v>
      </c>
      <c r="C11" s="4" t="s">
        <v>6</v>
      </c>
      <c r="D11" s="5" t="s">
        <v>7</v>
      </c>
      <c r="E11" s="78" t="s">
        <v>2</v>
      </c>
      <c r="F11" s="79"/>
    </row>
    <row r="12" spans="1:7" s="17" customFormat="1" x14ac:dyDescent="0.3">
      <c r="A12" s="16"/>
      <c r="B12" s="13"/>
      <c r="C12" s="13"/>
      <c r="D12" s="13">
        <f>C12-B12</f>
        <v>0</v>
      </c>
      <c r="E12" s="81"/>
      <c r="F12" s="82"/>
      <c r="G12" s="16"/>
    </row>
    <row r="13" spans="1:7" s="11" customFormat="1" x14ac:dyDescent="0.3">
      <c r="B13" s="12"/>
      <c r="C13" s="12"/>
      <c r="D13" s="13">
        <f t="shared" ref="D13:D26" si="0">C13-B13</f>
        <v>0</v>
      </c>
      <c r="E13" s="76"/>
      <c r="F13" s="77"/>
    </row>
    <row r="14" spans="1:7" s="11" customFormat="1" x14ac:dyDescent="0.3">
      <c r="B14" s="12"/>
      <c r="C14" s="12"/>
      <c r="D14" s="13">
        <f t="shared" si="0"/>
        <v>0</v>
      </c>
      <c r="E14" s="76"/>
      <c r="F14" s="77"/>
    </row>
    <row r="15" spans="1:7" s="11" customFormat="1" x14ac:dyDescent="0.3">
      <c r="B15" s="12"/>
      <c r="C15" s="12"/>
      <c r="D15" s="13">
        <f t="shared" si="0"/>
        <v>0</v>
      </c>
      <c r="E15" s="76"/>
      <c r="F15" s="77"/>
    </row>
    <row r="16" spans="1:7" s="11" customFormat="1" x14ac:dyDescent="0.3">
      <c r="B16" s="12"/>
      <c r="C16" s="12"/>
      <c r="D16" s="13">
        <f t="shared" si="0"/>
        <v>0</v>
      </c>
      <c r="E16" s="76"/>
      <c r="F16" s="77"/>
    </row>
    <row r="17" spans="1:8" s="11" customFormat="1" x14ac:dyDescent="0.3">
      <c r="B17" s="12"/>
      <c r="C17" s="12"/>
      <c r="D17" s="13">
        <f t="shared" si="0"/>
        <v>0</v>
      </c>
      <c r="E17" s="76"/>
      <c r="F17" s="77"/>
    </row>
    <row r="18" spans="1:8" s="11" customFormat="1" x14ac:dyDescent="0.3">
      <c r="B18" s="12"/>
      <c r="C18" s="12"/>
      <c r="D18" s="13">
        <f t="shared" si="0"/>
        <v>0</v>
      </c>
      <c r="E18" s="76"/>
      <c r="F18" s="77"/>
    </row>
    <row r="19" spans="1:8" s="11" customFormat="1" x14ac:dyDescent="0.3">
      <c r="B19" s="12"/>
      <c r="C19" s="12"/>
      <c r="D19" s="13">
        <f t="shared" si="0"/>
        <v>0</v>
      </c>
      <c r="E19" s="76"/>
      <c r="F19" s="77"/>
    </row>
    <row r="20" spans="1:8" s="11" customFormat="1" x14ac:dyDescent="0.3">
      <c r="B20" s="12"/>
      <c r="C20" s="12"/>
      <c r="D20" s="13">
        <f t="shared" si="0"/>
        <v>0</v>
      </c>
      <c r="E20" s="76"/>
      <c r="F20" s="77"/>
    </row>
    <row r="21" spans="1:8" s="11" customFormat="1" x14ac:dyDescent="0.3">
      <c r="B21" s="12"/>
      <c r="C21" s="12"/>
      <c r="D21" s="13">
        <f t="shared" si="0"/>
        <v>0</v>
      </c>
      <c r="E21" s="76"/>
      <c r="F21" s="77"/>
    </row>
    <row r="22" spans="1:8" s="11" customFormat="1" x14ac:dyDescent="0.3">
      <c r="B22" s="12"/>
      <c r="C22" s="12"/>
      <c r="D22" s="13">
        <f t="shared" si="0"/>
        <v>0</v>
      </c>
      <c r="E22" s="76"/>
      <c r="F22" s="77"/>
    </row>
    <row r="23" spans="1:8" s="11" customFormat="1" x14ac:dyDescent="0.3">
      <c r="B23" s="12"/>
      <c r="C23" s="12"/>
      <c r="D23" s="13">
        <f t="shared" si="0"/>
        <v>0</v>
      </c>
      <c r="E23" s="76"/>
      <c r="F23" s="77"/>
    </row>
    <row r="24" spans="1:8" s="11" customFormat="1" x14ac:dyDescent="0.3">
      <c r="B24" s="12"/>
      <c r="C24" s="12"/>
      <c r="D24" s="13">
        <f t="shared" si="0"/>
        <v>0</v>
      </c>
      <c r="E24" s="76"/>
      <c r="F24" s="77"/>
    </row>
    <row r="25" spans="1:8" s="11" customFormat="1" x14ac:dyDescent="0.3">
      <c r="B25" s="12"/>
      <c r="C25" s="12"/>
      <c r="D25" s="13">
        <f t="shared" si="0"/>
        <v>0</v>
      </c>
      <c r="E25" s="76"/>
      <c r="F25" s="77"/>
    </row>
    <row r="26" spans="1:8" s="11" customFormat="1" x14ac:dyDescent="0.3">
      <c r="B26" s="12"/>
      <c r="C26" s="12"/>
      <c r="D26" s="13">
        <f t="shared" si="0"/>
        <v>0</v>
      </c>
      <c r="E26" s="76"/>
      <c r="F26" s="77"/>
    </row>
    <row r="27" spans="1:8" x14ac:dyDescent="0.3">
      <c r="A27" s="9" t="s">
        <v>1</v>
      </c>
      <c r="B27" s="10">
        <f>SUM(B12:B26)</f>
        <v>0</v>
      </c>
      <c r="C27" s="10">
        <f>SUM(C12:C26)</f>
        <v>0</v>
      </c>
      <c r="D27" s="10">
        <f>SUM(D12:D26)</f>
        <v>0</v>
      </c>
      <c r="E27" s="80"/>
      <c r="F27" s="77"/>
      <c r="G27" s="7"/>
    </row>
    <row r="28" spans="1:8" x14ac:dyDescent="0.3">
      <c r="H28" s="2"/>
    </row>
    <row r="29" spans="1:8" x14ac:dyDescent="0.3">
      <c r="F29" s="7"/>
    </row>
    <row r="30" spans="1:8" x14ac:dyDescent="0.3">
      <c r="A30" s="14" t="s">
        <v>8</v>
      </c>
    </row>
  </sheetData>
  <mergeCells count="17">
    <mergeCell ref="E23:F23"/>
    <mergeCell ref="E24:F24"/>
    <mergeCell ref="E25:F25"/>
    <mergeCell ref="E26:F26"/>
    <mergeCell ref="E27:F27"/>
    <mergeCell ref="E22:F22"/>
    <mergeCell ref="E11:F11"/>
    <mergeCell ref="E12:F12"/>
    <mergeCell ref="E13:F13"/>
    <mergeCell ref="E14:F14"/>
    <mergeCell ref="E15:F15"/>
    <mergeCell ref="E16:F16"/>
    <mergeCell ref="E17:F17"/>
    <mergeCell ref="E18:F18"/>
    <mergeCell ref="E19:F19"/>
    <mergeCell ref="E20:F20"/>
    <mergeCell ref="E21:F21"/>
  </mergeCells>
  <pageMargins left="0.7" right="0.7" top="0.75" bottom="0.75" header="0.3" footer="0.3"/>
  <pageSetup paperSize="9" scale="7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FADFC-6470-43E2-982E-F378B14F7A14}">
  <sheetPr>
    <pageSetUpPr fitToPage="1"/>
  </sheetPr>
  <dimension ref="A1:H31"/>
  <sheetViews>
    <sheetView topLeftCell="A8" workbookViewId="0">
      <selection activeCell="F6" sqref="F6"/>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13</v>
      </c>
    </row>
    <row r="3" spans="1:7" x14ac:dyDescent="0.3">
      <c r="B3" s="8"/>
    </row>
    <row r="4" spans="1:7" x14ac:dyDescent="0.3">
      <c r="B4" t="s">
        <v>3</v>
      </c>
      <c r="C4" s="37">
        <f>'Accounting Statement'!C12</f>
        <v>40460</v>
      </c>
      <c r="D4" t="s">
        <v>4</v>
      </c>
      <c r="E4" s="37">
        <f>'Accounting Statement'!D12</f>
        <v>29830.78</v>
      </c>
    </row>
    <row r="6" spans="1:7" x14ac:dyDescent="0.3">
      <c r="D6" t="s">
        <v>7</v>
      </c>
      <c r="E6" s="1">
        <f>E4-C4</f>
        <v>-10629.220000000001</v>
      </c>
    </row>
    <row r="7" spans="1:7" x14ac:dyDescent="0.3">
      <c r="D7" t="s">
        <v>41</v>
      </c>
      <c r="E7" s="6">
        <f>IF(AND(C4=0,E4=0),0,IF(C4=0,1,IF(E4=0,-1,(E4-C4)/C4)))</f>
        <v>-0.26270934256055367</v>
      </c>
      <c r="F7" t="str">
        <f>IF(E7&lt;-0.15,"yes explain",IF(E7&gt;0.15,"Yes explain","No explanation required"))</f>
        <v>yes explain</v>
      </c>
    </row>
    <row r="9" spans="1:7" x14ac:dyDescent="0.3">
      <c r="B9" s="8" t="s">
        <v>9</v>
      </c>
    </row>
    <row r="10" spans="1:7" ht="15" x14ac:dyDescent="0.35">
      <c r="B10" s="19" t="s">
        <v>43</v>
      </c>
    </row>
    <row r="11" spans="1:7" x14ac:dyDescent="0.3">
      <c r="B11" s="8"/>
    </row>
    <row r="12" spans="1:7" s="3" customFormat="1" ht="27.6" x14ac:dyDescent="0.3">
      <c r="B12" s="4" t="s">
        <v>0</v>
      </c>
      <c r="C12" s="4" t="s">
        <v>6</v>
      </c>
      <c r="D12" s="5" t="s">
        <v>7</v>
      </c>
      <c r="E12" s="78" t="s">
        <v>2</v>
      </c>
      <c r="F12" s="79"/>
    </row>
    <row r="13" spans="1:7" s="17" customFormat="1" x14ac:dyDescent="0.3">
      <c r="A13" s="16"/>
      <c r="B13" s="13">
        <v>5235</v>
      </c>
      <c r="C13" s="13">
        <v>0</v>
      </c>
      <c r="D13" s="13">
        <f>C13-B13</f>
        <v>-5235</v>
      </c>
      <c r="E13" s="81" t="s">
        <v>56</v>
      </c>
      <c r="F13" s="82"/>
      <c r="G13" s="16"/>
    </row>
    <row r="14" spans="1:7" s="11" customFormat="1" x14ac:dyDescent="0.3">
      <c r="B14" s="12">
        <v>11935</v>
      </c>
      <c r="C14" s="12">
        <v>0</v>
      </c>
      <c r="D14" s="13">
        <f t="shared" ref="D14:D27" si="0">C14-B14</f>
        <v>-11935</v>
      </c>
      <c r="E14" s="76" t="s">
        <v>57</v>
      </c>
      <c r="F14" s="77"/>
    </row>
    <row r="15" spans="1:7" s="11" customFormat="1" x14ac:dyDescent="0.3">
      <c r="B15" s="12">
        <v>1230</v>
      </c>
      <c r="C15" s="12">
        <v>0</v>
      </c>
      <c r="D15" s="13">
        <f>C15-B15</f>
        <v>-1230</v>
      </c>
      <c r="E15" s="76" t="s">
        <v>58</v>
      </c>
      <c r="F15" s="77"/>
    </row>
    <row r="16" spans="1:7" s="11" customFormat="1" x14ac:dyDescent="0.3">
      <c r="B16" s="12">
        <v>450.95</v>
      </c>
      <c r="C16" s="12"/>
      <c r="D16" s="13">
        <f t="shared" si="0"/>
        <v>-450.95</v>
      </c>
      <c r="E16" s="76" t="s">
        <v>59</v>
      </c>
      <c r="F16" s="77"/>
    </row>
    <row r="17" spans="1:8" s="11" customFormat="1" x14ac:dyDescent="0.3">
      <c r="B17" s="12">
        <v>732</v>
      </c>
      <c r="C17" s="12"/>
      <c r="D17" s="13">
        <f t="shared" si="0"/>
        <v>-732</v>
      </c>
      <c r="E17" s="76" t="s">
        <v>60</v>
      </c>
      <c r="F17" s="77"/>
    </row>
    <row r="18" spans="1:8" s="11" customFormat="1" x14ac:dyDescent="0.3">
      <c r="B18" s="12"/>
      <c r="C18" s="12">
        <v>458.33</v>
      </c>
      <c r="D18" s="13">
        <f t="shared" si="0"/>
        <v>458.33</v>
      </c>
      <c r="E18" s="76" t="s">
        <v>61</v>
      </c>
      <c r="F18" s="77"/>
    </row>
    <row r="19" spans="1:8" s="11" customFormat="1" x14ac:dyDescent="0.3">
      <c r="B19" s="12"/>
      <c r="C19" s="12">
        <v>1420</v>
      </c>
      <c r="D19" s="13">
        <f t="shared" si="0"/>
        <v>1420</v>
      </c>
      <c r="E19" s="76" t="s">
        <v>62</v>
      </c>
      <c r="F19" s="77"/>
    </row>
    <row r="20" spans="1:8" s="11" customFormat="1" x14ac:dyDescent="0.3">
      <c r="B20" s="12"/>
      <c r="C20" s="12">
        <v>1750</v>
      </c>
      <c r="D20" s="13">
        <f t="shared" si="0"/>
        <v>1750</v>
      </c>
      <c r="E20" s="76" t="s">
        <v>63</v>
      </c>
      <c r="F20" s="77"/>
    </row>
    <row r="21" spans="1:8" s="11" customFormat="1" x14ac:dyDescent="0.3">
      <c r="B21" s="12"/>
      <c r="C21" s="12">
        <v>4850</v>
      </c>
      <c r="D21" s="13">
        <f t="shared" si="0"/>
        <v>4850</v>
      </c>
      <c r="E21" s="76" t="s">
        <v>64</v>
      </c>
      <c r="F21" s="77"/>
    </row>
    <row r="22" spans="1:8" s="11" customFormat="1" x14ac:dyDescent="0.3">
      <c r="B22" s="12"/>
      <c r="C22" s="12">
        <v>1414.96</v>
      </c>
      <c r="D22" s="13">
        <f t="shared" si="0"/>
        <v>1414.96</v>
      </c>
      <c r="E22" s="76" t="s">
        <v>65</v>
      </c>
      <c r="F22" s="77"/>
    </row>
    <row r="23" spans="1:8" s="11" customFormat="1" x14ac:dyDescent="0.3">
      <c r="B23" s="12"/>
      <c r="C23" s="12"/>
      <c r="D23" s="13">
        <f t="shared" si="0"/>
        <v>0</v>
      </c>
      <c r="E23" s="76"/>
      <c r="F23" s="77"/>
    </row>
    <row r="24" spans="1:8" s="11" customFormat="1" x14ac:dyDescent="0.3">
      <c r="B24" s="12"/>
      <c r="C24" s="12"/>
      <c r="D24" s="13">
        <f t="shared" si="0"/>
        <v>0</v>
      </c>
      <c r="E24" s="76"/>
      <c r="F24" s="77"/>
    </row>
    <row r="25" spans="1:8" s="11" customFormat="1" x14ac:dyDescent="0.3">
      <c r="B25" s="12"/>
      <c r="C25" s="12"/>
      <c r="D25" s="13">
        <f t="shared" si="0"/>
        <v>0</v>
      </c>
      <c r="E25" s="76"/>
      <c r="F25" s="77"/>
    </row>
    <row r="26" spans="1:8" s="11" customFormat="1" x14ac:dyDescent="0.3">
      <c r="B26" s="12"/>
      <c r="C26" s="12"/>
      <c r="D26" s="13">
        <f t="shared" si="0"/>
        <v>0</v>
      </c>
      <c r="E26" s="76"/>
      <c r="F26" s="77"/>
    </row>
    <row r="27" spans="1:8" s="11" customFormat="1" x14ac:dyDescent="0.3">
      <c r="B27" s="12"/>
      <c r="C27" s="12"/>
      <c r="D27" s="13">
        <f t="shared" si="0"/>
        <v>0</v>
      </c>
      <c r="E27" s="76"/>
      <c r="F27" s="77"/>
    </row>
    <row r="28" spans="1:8" x14ac:dyDescent="0.3">
      <c r="A28" s="9" t="s">
        <v>1</v>
      </c>
      <c r="B28" s="10">
        <f>SUM(B13:B27)</f>
        <v>19582.95</v>
      </c>
      <c r="C28" s="10">
        <f>SUM(C13:C27)</f>
        <v>9893.2900000000009</v>
      </c>
      <c r="D28" s="10">
        <f>SUM(D13:D27)</f>
        <v>-9689.66</v>
      </c>
      <c r="E28" s="80"/>
      <c r="F28" s="77"/>
      <c r="G28" s="7"/>
    </row>
    <row r="29" spans="1:8" x14ac:dyDescent="0.3">
      <c r="H29" s="2"/>
    </row>
    <row r="30" spans="1:8" x14ac:dyDescent="0.3">
      <c r="F30" s="7"/>
    </row>
    <row r="31" spans="1:8" x14ac:dyDescent="0.3">
      <c r="A31" s="14" t="s">
        <v>8</v>
      </c>
    </row>
  </sheetData>
  <mergeCells count="17">
    <mergeCell ref="E24:F24"/>
    <mergeCell ref="E25:F25"/>
    <mergeCell ref="E26:F26"/>
    <mergeCell ref="E27:F27"/>
    <mergeCell ref="E28:F28"/>
    <mergeCell ref="E23:F23"/>
    <mergeCell ref="E12:F12"/>
    <mergeCell ref="E13:F13"/>
    <mergeCell ref="E14:F14"/>
    <mergeCell ref="E15:F15"/>
    <mergeCell ref="E16:F16"/>
    <mergeCell ref="E17:F17"/>
    <mergeCell ref="E18:F18"/>
    <mergeCell ref="E19:F19"/>
    <mergeCell ref="E20:F20"/>
    <mergeCell ref="E21:F21"/>
    <mergeCell ref="E22:F22"/>
  </mergeCells>
  <pageMargins left="0.7" right="0.7" top="0.75" bottom="0.75" header="0.3" footer="0.3"/>
  <pageSetup paperSize="9" scale="7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A45DD-14FF-4B6C-9816-262CF75739F0}">
  <sheetPr>
    <pageSetUpPr fitToPage="1"/>
  </sheetPr>
  <dimension ref="B1:N35"/>
  <sheetViews>
    <sheetView tabSelected="1" workbookViewId="0">
      <selection activeCell="Q7" sqref="Q7"/>
    </sheetView>
  </sheetViews>
  <sheetFormatPr defaultColWidth="9.109375" defaultRowHeight="14.4" x14ac:dyDescent="0.3"/>
  <cols>
    <col min="1" max="1" width="6.88671875" style="61" bestFit="1" customWidth="1"/>
    <col min="2" max="2" width="22.44140625" style="61" customWidth="1"/>
    <col min="3" max="3" width="18.21875" style="61" customWidth="1"/>
    <col min="4" max="4" width="10.44140625" style="61" bestFit="1" customWidth="1"/>
    <col min="5" max="5" width="9.88671875" style="61" customWidth="1"/>
    <col min="6" max="6" width="12.5546875" style="61" customWidth="1"/>
    <col min="7" max="9" width="9.109375" style="61"/>
    <col min="10" max="10" width="5.5546875" style="61" customWidth="1"/>
    <col min="11" max="11" width="17.6640625" style="61" customWidth="1"/>
    <col min="12" max="16384" width="9.109375" style="61"/>
  </cols>
  <sheetData>
    <row r="1" spans="2:14" x14ac:dyDescent="0.3">
      <c r="B1" s="66" t="s">
        <v>48</v>
      </c>
    </row>
    <row r="3" spans="2:14" x14ac:dyDescent="0.3">
      <c r="B3" s="62"/>
    </row>
    <row r="4" spans="2:14" x14ac:dyDescent="0.3">
      <c r="B4" s="61" t="s">
        <v>49</v>
      </c>
      <c r="C4" s="67">
        <f>'Accounting Statement'!D13</f>
        <v>121456.38</v>
      </c>
      <c r="D4" s="61" t="s">
        <v>50</v>
      </c>
      <c r="E4" s="67">
        <f>'Accounting Statement'!D8</f>
        <v>21661.599999999999</v>
      </c>
    </row>
    <row r="6" spans="2:14" x14ac:dyDescent="0.3">
      <c r="D6" s="68" t="s">
        <v>51</v>
      </c>
      <c r="E6" s="61" t="str">
        <f>IF(C4&gt;(2*E4),"Yes - Please explain below","No")</f>
        <v>Yes - Please explain below</v>
      </c>
    </row>
    <row r="7" spans="2:14" ht="78" customHeight="1" x14ac:dyDescent="0.3">
      <c r="B7" s="84" t="s">
        <v>101</v>
      </c>
      <c r="C7" s="84"/>
      <c r="D7" s="84"/>
      <c r="E7" s="84"/>
      <c r="F7" s="84"/>
      <c r="G7" s="84"/>
      <c r="H7" s="84"/>
      <c r="I7" s="84"/>
      <c r="J7" s="84"/>
      <c r="K7" s="84"/>
      <c r="L7" s="84"/>
      <c r="M7" s="84"/>
      <c r="N7" s="84"/>
    </row>
    <row r="8" spans="2:14" x14ac:dyDescent="0.3">
      <c r="E8" s="62" t="s">
        <v>52</v>
      </c>
      <c r="F8" s="62" t="s">
        <v>52</v>
      </c>
      <c r="G8" s="62" t="s">
        <v>52</v>
      </c>
    </row>
    <row r="9" spans="2:14" x14ac:dyDescent="0.3">
      <c r="B9" s="62" t="s">
        <v>53</v>
      </c>
      <c r="K9" s="61" t="s">
        <v>95</v>
      </c>
    </row>
    <row r="10" spans="2:14" x14ac:dyDescent="0.3">
      <c r="B10" s="62" t="s">
        <v>98</v>
      </c>
      <c r="K10" s="61" t="s">
        <v>82</v>
      </c>
      <c r="L10" s="61">
        <v>49746.93</v>
      </c>
    </row>
    <row r="11" spans="2:14" ht="42.6" customHeight="1" x14ac:dyDescent="0.3">
      <c r="B11" s="85"/>
      <c r="C11" t="s">
        <v>73</v>
      </c>
      <c r="E11">
        <v>4100</v>
      </c>
      <c r="K11" s="61" t="s">
        <v>83</v>
      </c>
      <c r="L11" s="61">
        <v>56859.87</v>
      </c>
    </row>
    <row r="12" spans="2:14" x14ac:dyDescent="0.3">
      <c r="C12" t="s">
        <v>74</v>
      </c>
      <c r="E12">
        <v>8000</v>
      </c>
      <c r="K12" s="61" t="s">
        <v>99</v>
      </c>
      <c r="L12" s="61">
        <v>14849.59</v>
      </c>
    </row>
    <row r="13" spans="2:14" x14ac:dyDescent="0.3">
      <c r="C13" t="s">
        <v>75</v>
      </c>
      <c r="E13">
        <v>1275</v>
      </c>
    </row>
    <row r="14" spans="2:14" x14ac:dyDescent="0.3">
      <c r="C14" t="s">
        <v>76</v>
      </c>
      <c r="E14">
        <v>17000</v>
      </c>
    </row>
    <row r="15" spans="2:14" x14ac:dyDescent="0.3">
      <c r="C15" t="s">
        <v>77</v>
      </c>
      <c r="E15">
        <v>6350</v>
      </c>
    </row>
    <row r="16" spans="2:14" x14ac:dyDescent="0.3">
      <c r="C16" t="s">
        <v>78</v>
      </c>
      <c r="E16">
        <v>4500</v>
      </c>
      <c r="N16" s="89"/>
    </row>
    <row r="17" spans="2:14" x14ac:dyDescent="0.3">
      <c r="C17" t="s">
        <v>79</v>
      </c>
      <c r="E17">
        <v>1700</v>
      </c>
      <c r="N17" s="89"/>
    </row>
    <row r="18" spans="2:14" x14ac:dyDescent="0.3">
      <c r="C18" t="s">
        <v>80</v>
      </c>
      <c r="E18">
        <v>5267.33</v>
      </c>
      <c r="N18" s="89"/>
    </row>
    <row r="19" spans="2:14" x14ac:dyDescent="0.3">
      <c r="B19" s="61" t="s">
        <v>100</v>
      </c>
      <c r="C19"/>
      <c r="E19">
        <v>1554.59</v>
      </c>
      <c r="N19" s="89"/>
    </row>
    <row r="20" spans="2:14" x14ac:dyDescent="0.3">
      <c r="B20" s="61" t="s">
        <v>81</v>
      </c>
      <c r="C20"/>
      <c r="E20"/>
    </row>
    <row r="21" spans="2:14" x14ac:dyDescent="0.3">
      <c r="C21" s="86" t="s">
        <v>85</v>
      </c>
      <c r="E21">
        <v>30000</v>
      </c>
      <c r="F21" t="s">
        <v>93</v>
      </c>
      <c r="G21"/>
      <c r="H21"/>
      <c r="I21"/>
    </row>
    <row r="22" spans="2:14" x14ac:dyDescent="0.3">
      <c r="C22" s="86" t="s">
        <v>86</v>
      </c>
      <c r="E22">
        <v>1400</v>
      </c>
      <c r="F22" t="s">
        <v>89</v>
      </c>
      <c r="G22"/>
      <c r="H22"/>
      <c r="I22"/>
    </row>
    <row r="23" spans="2:14" x14ac:dyDescent="0.3">
      <c r="C23" s="86" t="s">
        <v>87</v>
      </c>
      <c r="E23">
        <v>25000</v>
      </c>
      <c r="F23" t="s">
        <v>91</v>
      </c>
      <c r="G23"/>
      <c r="H23"/>
      <c r="I23"/>
    </row>
    <row r="24" spans="2:14" x14ac:dyDescent="0.3">
      <c r="C24" s="86" t="s">
        <v>94</v>
      </c>
      <c r="E24">
        <v>4500</v>
      </c>
      <c r="F24" t="s">
        <v>92</v>
      </c>
      <c r="G24"/>
      <c r="H24"/>
      <c r="I24"/>
    </row>
    <row r="25" spans="2:14" x14ac:dyDescent="0.3">
      <c r="C25" s="86" t="s">
        <v>88</v>
      </c>
      <c r="E25"/>
      <c r="F25" t="s">
        <v>90</v>
      </c>
      <c r="G25"/>
      <c r="H25"/>
      <c r="I25"/>
    </row>
    <row r="26" spans="2:14" ht="43.2" customHeight="1" x14ac:dyDescent="0.3">
      <c r="C26" t="s">
        <v>97</v>
      </c>
      <c r="E26" s="88">
        <v>10809.46</v>
      </c>
      <c r="F26" s="87" t="s">
        <v>96</v>
      </c>
      <c r="G26" s="87"/>
      <c r="H26" s="87"/>
      <c r="I26" s="87"/>
      <c r="J26" s="87"/>
      <c r="K26" s="87"/>
      <c r="L26" s="87"/>
    </row>
    <row r="27" spans="2:14" x14ac:dyDescent="0.3">
      <c r="C27" s="63"/>
      <c r="E27" s="63"/>
    </row>
    <row r="28" spans="2:14" x14ac:dyDescent="0.3">
      <c r="C28" s="63"/>
      <c r="E28" s="63">
        <v>0</v>
      </c>
    </row>
    <row r="29" spans="2:14" x14ac:dyDescent="0.3">
      <c r="C29" s="63"/>
      <c r="E29" s="63">
        <v>0</v>
      </c>
    </row>
    <row r="30" spans="2:14" x14ac:dyDescent="0.3">
      <c r="F30" s="64">
        <f>SUM(E11:E29)</f>
        <v>121456.38</v>
      </c>
    </row>
    <row r="32" spans="2:14" x14ac:dyDescent="0.3">
      <c r="B32" s="62" t="s">
        <v>84</v>
      </c>
      <c r="E32" s="63"/>
    </row>
    <row r="33" spans="2:9" x14ac:dyDescent="0.3">
      <c r="F33" s="64">
        <f>E32</f>
        <v>0</v>
      </c>
    </row>
    <row r="34" spans="2:9" ht="15" thickBot="1" x14ac:dyDescent="0.35">
      <c r="B34" s="62" t="s">
        <v>54</v>
      </c>
      <c r="G34" s="65">
        <f>F30+F33</f>
        <v>121456.38</v>
      </c>
      <c r="I34" s="61" t="s">
        <v>72</v>
      </c>
    </row>
    <row r="35" spans="2:9" ht="15" thickTop="1" x14ac:dyDescent="0.3"/>
  </sheetData>
  <mergeCells count="2">
    <mergeCell ref="B7:N7"/>
    <mergeCell ref="F26:L26"/>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7221A-D155-4F57-8165-8FD93BE21DA1}">
  <sheetPr>
    <pageSetUpPr fitToPage="1"/>
  </sheetPr>
  <dimension ref="A1:L31"/>
  <sheetViews>
    <sheetView workbookViewId="0">
      <selection activeCell="B3" sqref="B3"/>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14</v>
      </c>
    </row>
    <row r="3" spans="1:7" x14ac:dyDescent="0.3">
      <c r="B3" s="8"/>
    </row>
    <row r="4" spans="1:7" x14ac:dyDescent="0.3">
      <c r="B4" t="s">
        <v>3</v>
      </c>
      <c r="C4" s="37">
        <f>'Accounting Statement'!C16</f>
        <v>182048</v>
      </c>
      <c r="D4" t="s">
        <v>4</v>
      </c>
      <c r="E4" s="37">
        <f>'Accounting Statement'!D16</f>
        <v>182330.6</v>
      </c>
    </row>
    <row r="6" spans="1:7" x14ac:dyDescent="0.3">
      <c r="D6" t="s">
        <v>7</v>
      </c>
      <c r="E6" s="1">
        <f>E4-C4</f>
        <v>282.60000000000582</v>
      </c>
    </row>
    <row r="7" spans="1:7" x14ac:dyDescent="0.3">
      <c r="D7" t="s">
        <v>41</v>
      </c>
      <c r="E7" s="6">
        <f>IF(AND(C4=0,E4=0),0,IF(C4=0,1,IF(E4=0,-1,(E4-C4)/C4)))</f>
        <v>1.5523378449639976E-3</v>
      </c>
      <c r="F7" t="str">
        <f>IF(E7&lt;-0.15,"yes explain",IF(E7&gt;0.15,"Yes explain","No explanation required"))</f>
        <v>No explanation required</v>
      </c>
    </row>
    <row r="9" spans="1:7" x14ac:dyDescent="0.3">
      <c r="B9" s="8" t="s">
        <v>9</v>
      </c>
    </row>
    <row r="10" spans="1:7" ht="15" x14ac:dyDescent="0.35">
      <c r="B10" s="19" t="s">
        <v>15</v>
      </c>
    </row>
    <row r="11" spans="1:7" ht="15" x14ac:dyDescent="0.35">
      <c r="B11" s="18"/>
    </row>
    <row r="12" spans="1:7" s="3" customFormat="1" ht="27.6" x14ac:dyDescent="0.3">
      <c r="B12" s="4" t="s">
        <v>0</v>
      </c>
      <c r="C12" s="4" t="s">
        <v>6</v>
      </c>
      <c r="D12" s="5" t="s">
        <v>7</v>
      </c>
      <c r="E12" s="78" t="s">
        <v>2</v>
      </c>
      <c r="F12" s="79"/>
    </row>
    <row r="13" spans="1:7" s="17" customFormat="1" x14ac:dyDescent="0.3">
      <c r="A13" s="16"/>
      <c r="B13" s="13"/>
      <c r="C13" s="13"/>
      <c r="D13" s="13">
        <f>C13-B13</f>
        <v>0</v>
      </c>
      <c r="E13" s="81"/>
      <c r="F13" s="82"/>
      <c r="G13" s="16"/>
    </row>
    <row r="14" spans="1:7" s="11" customFormat="1" x14ac:dyDescent="0.3">
      <c r="B14" s="12"/>
      <c r="C14" s="12"/>
      <c r="D14" s="13">
        <f t="shared" ref="D14:D27" si="0">C14-B14</f>
        <v>0</v>
      </c>
      <c r="E14" s="76"/>
      <c r="F14" s="77"/>
    </row>
    <row r="15" spans="1:7" s="11" customFormat="1" x14ac:dyDescent="0.3">
      <c r="B15" s="12"/>
      <c r="C15" s="12"/>
      <c r="D15" s="13">
        <f t="shared" si="0"/>
        <v>0</v>
      </c>
      <c r="E15" s="76"/>
      <c r="F15" s="77"/>
    </row>
    <row r="16" spans="1:7" s="11" customFormat="1" x14ac:dyDescent="0.3">
      <c r="B16" s="12"/>
      <c r="C16" s="12"/>
      <c r="D16" s="13">
        <f t="shared" si="0"/>
        <v>0</v>
      </c>
      <c r="E16" s="76"/>
      <c r="F16" s="77"/>
    </row>
    <row r="17" spans="1:12" s="11" customFormat="1" x14ac:dyDescent="0.3">
      <c r="B17" s="12"/>
      <c r="C17" s="12"/>
      <c r="D17" s="13">
        <f t="shared" si="0"/>
        <v>0</v>
      </c>
      <c r="E17" s="76"/>
      <c r="F17" s="77"/>
    </row>
    <row r="18" spans="1:12" s="11" customFormat="1" x14ac:dyDescent="0.3">
      <c r="B18" s="12"/>
      <c r="C18" s="12"/>
      <c r="D18" s="13">
        <f t="shared" si="0"/>
        <v>0</v>
      </c>
      <c r="E18" s="76"/>
      <c r="F18" s="77"/>
      <c r="L18" s="20"/>
    </row>
    <row r="19" spans="1:12" s="11" customFormat="1" x14ac:dyDescent="0.3">
      <c r="B19" s="12"/>
      <c r="C19" s="12"/>
      <c r="D19" s="13">
        <f t="shared" si="0"/>
        <v>0</v>
      </c>
      <c r="E19" s="76"/>
      <c r="F19" s="77"/>
    </row>
    <row r="20" spans="1:12" s="11" customFormat="1" x14ac:dyDescent="0.3">
      <c r="B20" s="12"/>
      <c r="C20" s="12"/>
      <c r="D20" s="13">
        <f t="shared" si="0"/>
        <v>0</v>
      </c>
      <c r="E20" s="76"/>
      <c r="F20" s="77"/>
    </row>
    <row r="21" spans="1:12" s="11" customFormat="1" x14ac:dyDescent="0.3">
      <c r="B21" s="12"/>
      <c r="C21" s="12"/>
      <c r="D21" s="13">
        <f t="shared" si="0"/>
        <v>0</v>
      </c>
      <c r="E21" s="76"/>
      <c r="F21" s="77"/>
    </row>
    <row r="22" spans="1:12" s="11" customFormat="1" x14ac:dyDescent="0.3">
      <c r="B22" s="12"/>
      <c r="C22" s="12"/>
      <c r="D22" s="13">
        <f t="shared" si="0"/>
        <v>0</v>
      </c>
      <c r="E22" s="76"/>
      <c r="F22" s="77"/>
    </row>
    <row r="23" spans="1:12" s="11" customFormat="1" x14ac:dyDescent="0.3">
      <c r="B23" s="12"/>
      <c r="C23" s="12"/>
      <c r="D23" s="13">
        <f t="shared" si="0"/>
        <v>0</v>
      </c>
      <c r="E23" s="76"/>
      <c r="F23" s="77"/>
    </row>
    <row r="24" spans="1:12" s="11" customFormat="1" x14ac:dyDescent="0.3">
      <c r="B24" s="12"/>
      <c r="C24" s="12"/>
      <c r="D24" s="13">
        <f t="shared" si="0"/>
        <v>0</v>
      </c>
      <c r="E24" s="76"/>
      <c r="F24" s="77"/>
    </row>
    <row r="25" spans="1:12" s="11" customFormat="1" x14ac:dyDescent="0.3">
      <c r="B25" s="12"/>
      <c r="C25" s="12"/>
      <c r="D25" s="13">
        <f t="shared" si="0"/>
        <v>0</v>
      </c>
      <c r="E25" s="76"/>
      <c r="F25" s="77"/>
    </row>
    <row r="26" spans="1:12" s="11" customFormat="1" x14ac:dyDescent="0.3">
      <c r="B26" s="12"/>
      <c r="C26" s="12"/>
      <c r="D26" s="13">
        <f t="shared" si="0"/>
        <v>0</v>
      </c>
      <c r="E26" s="76"/>
      <c r="F26" s="77"/>
    </row>
    <row r="27" spans="1:12" s="11" customFormat="1" x14ac:dyDescent="0.3">
      <c r="B27" s="12"/>
      <c r="C27" s="12"/>
      <c r="D27" s="13">
        <f t="shared" si="0"/>
        <v>0</v>
      </c>
      <c r="E27" s="76"/>
      <c r="F27" s="77"/>
    </row>
    <row r="28" spans="1:12" x14ac:dyDescent="0.3">
      <c r="A28" s="9" t="s">
        <v>1</v>
      </c>
      <c r="B28" s="10">
        <f>SUM(B13:B27)</f>
        <v>0</v>
      </c>
      <c r="C28" s="10">
        <f>SUM(C13:C27)</f>
        <v>0</v>
      </c>
      <c r="D28" s="10">
        <f>SUM(D13:D27)</f>
        <v>0</v>
      </c>
      <c r="E28" s="80"/>
      <c r="F28" s="77"/>
      <c r="G28" s="7"/>
    </row>
    <row r="29" spans="1:12" x14ac:dyDescent="0.3">
      <c r="H29" s="2"/>
    </row>
    <row r="30" spans="1:12" x14ac:dyDescent="0.3">
      <c r="F30" s="7"/>
    </row>
    <row r="31" spans="1:12" x14ac:dyDescent="0.3">
      <c r="A31" s="14" t="s">
        <v>8</v>
      </c>
    </row>
  </sheetData>
  <mergeCells count="17">
    <mergeCell ref="E24:F24"/>
    <mergeCell ref="E25:F25"/>
    <mergeCell ref="E26:F26"/>
    <mergeCell ref="E27:F27"/>
    <mergeCell ref="E28:F28"/>
    <mergeCell ref="E23:F23"/>
    <mergeCell ref="E12:F12"/>
    <mergeCell ref="E13:F13"/>
    <mergeCell ref="E14:F14"/>
    <mergeCell ref="E15:F15"/>
    <mergeCell ref="E16:F16"/>
    <mergeCell ref="E17:F17"/>
    <mergeCell ref="E18:F18"/>
    <mergeCell ref="E19:F19"/>
    <mergeCell ref="E20:F20"/>
    <mergeCell ref="E21:F21"/>
    <mergeCell ref="E22:F22"/>
  </mergeCells>
  <pageMargins left="0.7" right="0.7" top="0.75" bottom="0.75" header="0.3" footer="0.3"/>
  <pageSetup paperSize="9" scale="7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0B083-BAB5-4F60-9BA4-1813101D1082}">
  <sheetPr>
    <pageSetUpPr fitToPage="1"/>
  </sheetPr>
  <dimension ref="A1:L30"/>
  <sheetViews>
    <sheetView topLeftCell="A6" workbookViewId="0">
      <selection activeCell="D27" sqref="D27"/>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16</v>
      </c>
    </row>
    <row r="3" spans="1:7" x14ac:dyDescent="0.3">
      <c r="B3" s="8"/>
    </row>
    <row r="4" spans="1:7" x14ac:dyDescent="0.3">
      <c r="B4" t="s">
        <v>3</v>
      </c>
      <c r="C4" s="37">
        <f>'Accounting Statement'!C17</f>
        <v>0</v>
      </c>
      <c r="D4" t="s">
        <v>4</v>
      </c>
      <c r="E4" s="37">
        <f>'Accounting Statement'!D17</f>
        <v>0</v>
      </c>
    </row>
    <row r="6" spans="1:7" x14ac:dyDescent="0.3">
      <c r="D6" t="s">
        <v>7</v>
      </c>
      <c r="E6" s="1">
        <f>F4-C4</f>
        <v>0</v>
      </c>
    </row>
    <row r="7" spans="1:7" x14ac:dyDescent="0.3">
      <c r="E7" s="6">
        <f>IF(AND(C4=0,E4=0),0,IF(C4=0,1,IF(E4=0,-1,(E4-C4)/C4)))</f>
        <v>0</v>
      </c>
      <c r="F7" t="str">
        <f>IF(D12&lt;-0.15,"yes explain",IF(D12&gt;0.15,"Yes explain","No explanation required"))</f>
        <v>No explanation required</v>
      </c>
    </row>
    <row r="9" spans="1:7" x14ac:dyDescent="0.3">
      <c r="B9" s="8" t="s">
        <v>9</v>
      </c>
    </row>
    <row r="10" spans="1:7" ht="15" x14ac:dyDescent="0.35">
      <c r="B10" s="18"/>
    </row>
    <row r="11" spans="1:7" s="3" customFormat="1" ht="27.6" x14ac:dyDescent="0.3">
      <c r="B11" s="4" t="s">
        <v>0</v>
      </c>
      <c r="C11" s="4" t="s">
        <v>6</v>
      </c>
      <c r="D11" s="5" t="s">
        <v>7</v>
      </c>
      <c r="E11" s="78" t="s">
        <v>2</v>
      </c>
      <c r="F11" s="79"/>
    </row>
    <row r="12" spans="1:7" s="17" customFormat="1" x14ac:dyDescent="0.3">
      <c r="A12" s="16"/>
      <c r="B12" s="13"/>
      <c r="C12" s="13"/>
      <c r="D12" s="13">
        <f>C12-B12</f>
        <v>0</v>
      </c>
      <c r="E12" s="81"/>
      <c r="F12" s="82"/>
      <c r="G12" s="16"/>
    </row>
    <row r="13" spans="1:7" s="11" customFormat="1" x14ac:dyDescent="0.3">
      <c r="B13" s="12"/>
      <c r="C13" s="12"/>
      <c r="D13" s="13">
        <f t="shared" ref="D13:D26" si="0">C13-B13</f>
        <v>0</v>
      </c>
      <c r="E13" s="76"/>
      <c r="F13" s="77"/>
    </row>
    <row r="14" spans="1:7" s="11" customFormat="1" x14ac:dyDescent="0.3">
      <c r="B14" s="12"/>
      <c r="C14" s="12"/>
      <c r="D14" s="13">
        <f t="shared" si="0"/>
        <v>0</v>
      </c>
      <c r="E14" s="76"/>
      <c r="F14" s="77"/>
    </row>
    <row r="15" spans="1:7" s="11" customFormat="1" x14ac:dyDescent="0.3">
      <c r="B15" s="12"/>
      <c r="C15" s="12"/>
      <c r="D15" s="13">
        <f t="shared" si="0"/>
        <v>0</v>
      </c>
      <c r="E15" s="76"/>
      <c r="F15" s="77"/>
    </row>
    <row r="16" spans="1:7" s="11" customFormat="1" x14ac:dyDescent="0.3">
      <c r="B16" s="12"/>
      <c r="C16" s="12"/>
      <c r="D16" s="13">
        <f t="shared" si="0"/>
        <v>0</v>
      </c>
      <c r="E16" s="76"/>
      <c r="F16" s="77"/>
    </row>
    <row r="17" spans="1:12" s="11" customFormat="1" x14ac:dyDescent="0.3">
      <c r="B17" s="12"/>
      <c r="C17" s="12"/>
      <c r="D17" s="13">
        <f t="shared" si="0"/>
        <v>0</v>
      </c>
      <c r="E17" s="76"/>
      <c r="F17" s="77"/>
      <c r="L17" s="20"/>
    </row>
    <row r="18" spans="1:12" s="11" customFormat="1" x14ac:dyDescent="0.3">
      <c r="B18" s="12"/>
      <c r="C18" s="12"/>
      <c r="D18" s="13">
        <f t="shared" si="0"/>
        <v>0</v>
      </c>
      <c r="E18" s="76"/>
      <c r="F18" s="77"/>
    </row>
    <row r="19" spans="1:12" s="11" customFormat="1" x14ac:dyDescent="0.3">
      <c r="B19" s="12"/>
      <c r="C19" s="12"/>
      <c r="D19" s="13">
        <f t="shared" si="0"/>
        <v>0</v>
      </c>
      <c r="E19" s="76"/>
      <c r="F19" s="77"/>
    </row>
    <row r="20" spans="1:12" s="11" customFormat="1" x14ac:dyDescent="0.3">
      <c r="B20" s="12"/>
      <c r="C20" s="12"/>
      <c r="D20" s="13">
        <f t="shared" si="0"/>
        <v>0</v>
      </c>
      <c r="E20" s="76"/>
      <c r="F20" s="77"/>
    </row>
    <row r="21" spans="1:12" s="11" customFormat="1" x14ac:dyDescent="0.3">
      <c r="B21" s="12"/>
      <c r="C21" s="12"/>
      <c r="D21" s="13">
        <f t="shared" si="0"/>
        <v>0</v>
      </c>
      <c r="E21" s="76"/>
      <c r="F21" s="77"/>
    </row>
    <row r="22" spans="1:12" s="11" customFormat="1" x14ac:dyDescent="0.3">
      <c r="B22" s="12"/>
      <c r="C22" s="12"/>
      <c r="D22" s="13">
        <f t="shared" si="0"/>
        <v>0</v>
      </c>
      <c r="E22" s="76"/>
      <c r="F22" s="77"/>
    </row>
    <row r="23" spans="1:12" s="11" customFormat="1" x14ac:dyDescent="0.3">
      <c r="B23" s="12"/>
      <c r="C23" s="12"/>
      <c r="D23" s="13">
        <f t="shared" si="0"/>
        <v>0</v>
      </c>
      <c r="E23" s="76"/>
      <c r="F23" s="77"/>
    </row>
    <row r="24" spans="1:12" s="11" customFormat="1" x14ac:dyDescent="0.3">
      <c r="B24" s="12"/>
      <c r="C24" s="12"/>
      <c r="D24" s="13">
        <f t="shared" si="0"/>
        <v>0</v>
      </c>
      <c r="E24" s="76"/>
      <c r="F24" s="77"/>
    </row>
    <row r="25" spans="1:12" s="11" customFormat="1" x14ac:dyDescent="0.3">
      <c r="B25" s="12"/>
      <c r="C25" s="12"/>
      <c r="D25" s="13">
        <f t="shared" si="0"/>
        <v>0</v>
      </c>
      <c r="E25" s="76"/>
      <c r="F25" s="77"/>
    </row>
    <row r="26" spans="1:12" s="11" customFormat="1" x14ac:dyDescent="0.3">
      <c r="B26" s="12"/>
      <c r="C26" s="12"/>
      <c r="D26" s="13">
        <f t="shared" si="0"/>
        <v>0</v>
      </c>
      <c r="E26" s="76"/>
      <c r="F26" s="77"/>
    </row>
    <row r="27" spans="1:12" x14ac:dyDescent="0.3">
      <c r="A27" s="9" t="s">
        <v>1</v>
      </c>
      <c r="B27" s="10">
        <f>SUM(B12:B26)</f>
        <v>0</v>
      </c>
      <c r="C27" s="10">
        <f>SUM(C12:C26)</f>
        <v>0</v>
      </c>
      <c r="D27" s="10">
        <f>SUM(D12:D26)</f>
        <v>0</v>
      </c>
      <c r="E27" s="80"/>
      <c r="F27" s="77"/>
      <c r="G27" s="7"/>
    </row>
    <row r="28" spans="1:12" x14ac:dyDescent="0.3">
      <c r="H28" s="2"/>
    </row>
    <row r="29" spans="1:12" x14ac:dyDescent="0.3">
      <c r="F29" s="7"/>
    </row>
    <row r="30" spans="1:12" x14ac:dyDescent="0.3">
      <c r="A30" s="14" t="s">
        <v>8</v>
      </c>
    </row>
  </sheetData>
  <mergeCells count="17">
    <mergeCell ref="E23:F23"/>
    <mergeCell ref="E24:F24"/>
    <mergeCell ref="E25:F25"/>
    <mergeCell ref="E26:F26"/>
    <mergeCell ref="E27:F27"/>
    <mergeCell ref="E22:F22"/>
    <mergeCell ref="E11:F11"/>
    <mergeCell ref="E12:F12"/>
    <mergeCell ref="E13:F13"/>
    <mergeCell ref="E14:F14"/>
    <mergeCell ref="E15:F15"/>
    <mergeCell ref="E16:F16"/>
    <mergeCell ref="E17:F17"/>
    <mergeCell ref="E18:F18"/>
    <mergeCell ref="E19:F19"/>
    <mergeCell ref="E20:F20"/>
    <mergeCell ref="E21:F21"/>
  </mergeCells>
  <pageMargins left="0.7" right="0.7" top="0.75" bottom="0.75" header="0.3" footer="0.3"/>
  <pageSetup paperSize="9" scale="7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TemplafyTemplateConfiguration><![CDATA[{"transformationConfigurations":[],"templateName":"blankspreadsheet","templateDescription":"","enableDocumentContentUpdater":false,"version":"2.0"}]]></TemplafyTemplateConfiguration>
</file>

<file path=customXml/item2.xml><?xml version="1.0" encoding="utf-8"?>
<TemplafyFormConfiguration><![CDATA[{"formFields":[],"formDataEntries":[]}]]></TemplafyFormConfiguration>
</file>

<file path=customXml/itemProps1.xml><?xml version="1.0" encoding="utf-8"?>
<ds:datastoreItem xmlns:ds="http://schemas.openxmlformats.org/officeDocument/2006/customXml" ds:itemID="{3F1AD0D3-C2B2-41A7-8D84-5B653192951F}">
  <ds:schemaRefs/>
</ds:datastoreItem>
</file>

<file path=customXml/itemProps2.xml><?xml version="1.0" encoding="utf-8"?>
<ds:datastoreItem xmlns:ds="http://schemas.openxmlformats.org/officeDocument/2006/customXml" ds:itemID="{460E185F-155A-4A0D-81DB-4F839B431F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Accounting Statement</vt:lpstr>
      <vt:lpstr>Box 2 Precept</vt:lpstr>
      <vt:lpstr>Box 3 Receipts</vt:lpstr>
      <vt:lpstr>Box 4 Staff costs</vt:lpstr>
      <vt:lpstr>Box 5 Loan repayments</vt:lpstr>
      <vt:lpstr>Box 6 Payments</vt:lpstr>
      <vt:lpstr>Reserves</vt:lpstr>
      <vt:lpstr>Box 9 Fixed assets</vt:lpstr>
      <vt:lpstr>Box 10 Borrowings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Paterson</dc:creator>
  <cp:lastModifiedBy>Sheviock Parish Council</cp:lastModifiedBy>
  <cp:lastPrinted>2023-03-20T07:35:33Z</cp:lastPrinted>
  <dcterms:created xsi:type="dcterms:W3CDTF">2023-03-10T09:35:56Z</dcterms:created>
  <dcterms:modified xsi:type="dcterms:W3CDTF">2023-05-16T13:16:59Z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fyTenantId">
    <vt:lpwstr>bdouk</vt:lpwstr>
  </property>
  <property fmtid="{D5CDD505-2E9C-101B-9397-08002B2CF9AE}" pid="3" name="TemplafyTemplateId">
    <vt:lpwstr>638049558570502417</vt:lpwstr>
  </property>
  <property fmtid="{D5CDD505-2E9C-101B-9397-08002B2CF9AE}" pid="4" name="TemplafyUserProfileId">
    <vt:lpwstr>637877655583934326</vt:lpwstr>
  </property>
  <property fmtid="{D5CDD505-2E9C-101B-9397-08002B2CF9AE}" pid="5" name="TemplafyLanguageCode">
    <vt:lpwstr>en-GB</vt:lpwstr>
  </property>
  <property fmtid="{D5CDD505-2E9C-101B-9397-08002B2CF9AE}" pid="6" name="TemplafyFromBlank">
    <vt:bool>true</vt:bool>
  </property>
</Properties>
</file>