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827"/>
  <workbookPr filterPrivacy="1" defaultThemeVersion="124226"/>
  <xr:revisionPtr revIDLastSave="0" documentId="8_{4121AD33-536E-46AE-AC31-D3D078E48394}" xr6:coauthVersionLast="37" xr6:coauthVersionMax="37" xr10:uidLastSave="{00000000-0000-0000-0000-000000000000}"/>
  <bookViews>
    <workbookView xWindow="0" yWindow="0" windowWidth="20490" windowHeight="7545" xr2:uid="{00000000-000D-0000-FFFF-FFFF00000000}"/>
  </bookViews>
  <sheets>
    <sheet name="Sheet1" sheetId="1" r:id="rId1"/>
    <sheet name="Sheet2" sheetId="2" r:id="rId2"/>
    <sheet name="Sheet3" sheetId="3" r:id="rId3"/>
  </sheets>
  <externalReferences>
    <externalReference r:id="rId4"/>
  </externalReferences>
  <definedNames>
    <definedName name="_xlnm.Print_Area" localSheetId="0">Sheet1!$C$2:$P$63</definedName>
  </definedNames>
  <calcPr calcId="17902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M51" i="1" l="1"/>
  <c r="M50" i="1"/>
  <c r="M46" i="1" l="1"/>
  <c r="M45" i="1"/>
  <c r="M44" i="1"/>
  <c r="M43" i="1"/>
  <c r="M42" i="1"/>
  <c r="P46" i="1"/>
  <c r="P45" i="1"/>
  <c r="P44" i="1"/>
  <c r="P43" i="1"/>
  <c r="P42" i="1"/>
  <c r="J6" i="1"/>
  <c r="P6" i="1" s="1"/>
  <c r="J5" i="1"/>
  <c r="D62" i="1" l="1"/>
  <c r="M41" i="1" l="1"/>
  <c r="M40" i="1"/>
  <c r="M39" i="1"/>
  <c r="M38" i="1"/>
  <c r="M37" i="1"/>
  <c r="P40" i="1"/>
  <c r="P39" i="1"/>
  <c r="P38" i="1"/>
  <c r="P37" i="1"/>
  <c r="M36" i="1"/>
  <c r="P36" i="1"/>
  <c r="M35" i="1"/>
  <c r="P41" i="1"/>
  <c r="P35" i="1"/>
  <c r="P34" i="1"/>
  <c r="P33" i="1"/>
  <c r="P32" i="1"/>
  <c r="P31" i="1"/>
  <c r="M34" i="1"/>
  <c r="M33" i="1"/>
  <c r="M32" i="1"/>
  <c r="M31" i="1"/>
  <c r="P30" i="1"/>
  <c r="M30" i="1"/>
  <c r="O53" i="1" l="1"/>
  <c r="N53" i="1"/>
  <c r="M49" i="1"/>
  <c r="D61" i="1"/>
  <c r="D60" i="1"/>
  <c r="D58" i="1"/>
  <c r="J53" i="1"/>
  <c r="M19" i="1"/>
  <c r="M18" i="1"/>
  <c r="M17" i="1"/>
  <c r="M15" i="1"/>
  <c r="M14" i="1"/>
  <c r="M13" i="1"/>
  <c r="M12" i="1"/>
  <c r="P9" i="1"/>
  <c r="P8" i="1"/>
  <c r="M8" i="1"/>
  <c r="M10" i="1"/>
  <c r="M52" i="1" l="1"/>
  <c r="M48" i="1" l="1"/>
  <c r="P47" i="1"/>
  <c r="M47" i="1"/>
  <c r="M59" i="1"/>
  <c r="D59" i="1" s="1"/>
  <c r="P28" i="1"/>
  <c r="M29" i="1"/>
  <c r="M28" i="1"/>
  <c r="M27" i="1"/>
  <c r="M26" i="1"/>
  <c r="M25" i="1"/>
  <c r="M24" i="1"/>
  <c r="P23" i="1"/>
  <c r="M23" i="1"/>
  <c r="M22" i="1"/>
  <c r="M21" i="1"/>
  <c r="P7" i="1"/>
  <c r="M7" i="1" l="1"/>
  <c r="M6" i="1"/>
  <c r="M11" i="1"/>
  <c r="M9" i="1"/>
  <c r="M20" i="1"/>
  <c r="M5" i="1" l="1"/>
  <c r="M53" i="1" s="1"/>
  <c r="P5" i="1"/>
  <c r="P53" i="1" s="1"/>
  <c r="M57" i="1" s="1"/>
  <c r="M63" i="1" l="1"/>
  <c r="D57" i="1"/>
  <c r="D63" i="1" s="1"/>
  <c r="M54" i="1"/>
  <c r="L57" i="1" s="1"/>
</calcChain>
</file>

<file path=xl/sharedStrings.xml><?xml version="1.0" encoding="utf-8"?>
<sst xmlns="http://schemas.openxmlformats.org/spreadsheetml/2006/main" count="102" uniqueCount="100">
  <si>
    <t>Type of asset</t>
  </si>
  <si>
    <t>tredis</t>
  </si>
  <si>
    <t>1 (near bus shelter/phone box)</t>
  </si>
  <si>
    <t>Crafthole</t>
  </si>
  <si>
    <t>12 (1x harbour top of slip, 4 x pumping station, 3 x grass area on front, 4 x carpark</t>
  </si>
  <si>
    <t>4 drawer filing cabinet</t>
  </si>
  <si>
    <t>office seat</t>
  </si>
  <si>
    <t>Grit bin</t>
  </si>
  <si>
    <t>Total</t>
  </si>
  <si>
    <t>1 (unknown value as old/irreplaceable)</t>
  </si>
  <si>
    <t>Note: Water pump. if damage occurs we will try to repair the original but will not be able to replace. However if damage occurs it will likely be to wall surrounding it costing aopprox (max)£5000 to fix</t>
  </si>
  <si>
    <t>Sheviock</t>
  </si>
  <si>
    <t>Portwrinkle</t>
  </si>
  <si>
    <t>replacement value</t>
  </si>
  <si>
    <t>expected life</t>
  </si>
  <si>
    <t>age</t>
  </si>
  <si>
    <t>current value</t>
  </si>
  <si>
    <t>due 0-5 years</t>
  </si>
  <si>
    <t>due 6 - 10 years</t>
  </si>
  <si>
    <t>due more than 10 years</t>
  </si>
  <si>
    <t>Location</t>
  </si>
  <si>
    <t>Cost details</t>
  </si>
  <si>
    <t>Cost and value</t>
  </si>
  <si>
    <t>Life, age and value</t>
  </si>
  <si>
    <t>Replacement spend profile</t>
  </si>
  <si>
    <t>£130 each</t>
  </si>
  <si>
    <t>posts and fencing</t>
  </si>
  <si>
    <t>Information centre</t>
  </si>
  <si>
    <t>balancing posts</t>
  </si>
  <si>
    <t>picnic table</t>
  </si>
  <si>
    <t>Clerk locum</t>
  </si>
  <si>
    <t>Sum=</t>
  </si>
  <si>
    <t>50% PC running costs</t>
  </si>
  <si>
    <t>50% Devolution running costs</t>
  </si>
  <si>
    <t>Parish initiatives</t>
  </si>
  <si>
    <t>water pump see note below</t>
  </si>
  <si>
    <t>Asset replacement</t>
  </si>
  <si>
    <t>Item</t>
  </si>
  <si>
    <t>Value for reserve</t>
  </si>
  <si>
    <t>Allocated reserves</t>
  </si>
  <si>
    <t>New value minus current value = full current replacement costs</t>
  </si>
  <si>
    <t>Desk</t>
  </si>
  <si>
    <t>Bench seats</t>
  </si>
  <si>
    <t>Parish Notice boards</t>
  </si>
  <si>
    <t>Bus Shelters</t>
  </si>
  <si>
    <t>Community</t>
  </si>
  <si>
    <t>Parish Council</t>
  </si>
  <si>
    <t>Use/Item</t>
  </si>
  <si>
    <t>Clerk's Office</t>
  </si>
  <si>
    <t>Computer</t>
  </si>
  <si>
    <t>Printer/scanner/copier</t>
  </si>
  <si>
    <t>Monitor</t>
  </si>
  <si>
    <t xml:space="preserve">Telephone </t>
  </si>
  <si>
    <t>Internet hub</t>
  </si>
  <si>
    <t>Laptop</t>
  </si>
  <si>
    <t>Projectpr and screen</t>
  </si>
  <si>
    <t>Laminator</t>
  </si>
  <si>
    <t>notice boards</t>
  </si>
  <si>
    <t>climbing frame</t>
  </si>
  <si>
    <t>balancing planks</t>
  </si>
  <si>
    <t>gates</t>
  </si>
  <si>
    <t>Circular footpath</t>
  </si>
  <si>
    <t>ticket machine</t>
  </si>
  <si>
    <t>replacement costs</t>
  </si>
  <si>
    <t>to fix</t>
  </si>
  <si>
    <t>swinging plank</t>
  </si>
  <si>
    <t>Play park</t>
  </si>
  <si>
    <t>Car Park surface</t>
  </si>
  <si>
    <t>Property maintenance</t>
  </si>
  <si>
    <t>car park</t>
  </si>
  <si>
    <t>signs</t>
  </si>
  <si>
    <t>Toilets</t>
  </si>
  <si>
    <t>Sheviock parish Asset register 2016</t>
  </si>
  <si>
    <t>stock fencing</t>
  </si>
  <si>
    <t>Bicycle rack</t>
  </si>
  <si>
    <t>Nest swing</t>
  </si>
  <si>
    <t>Picket fensing</t>
  </si>
  <si>
    <t>Bank slide</t>
  </si>
  <si>
    <t>IXO MULTIPLAY</t>
  </si>
  <si>
    <t>Aeroscate</t>
  </si>
  <si>
    <t>Roll up</t>
  </si>
  <si>
    <t>WOK</t>
  </si>
  <si>
    <t>Rpendulum see saw</t>
  </si>
  <si>
    <t>Triple tumble bars</t>
  </si>
  <si>
    <t>Double swings</t>
  </si>
  <si>
    <t>Bus shelter sheviock £13,750 three in crafthole and Portwrinkle £3,000 each</t>
  </si>
  <si>
    <r>
      <t>4 (1 x opposite Sydenham house, 1x opp Finnygook  inn, 1 x on bank by burns view 1x 3</t>
    </r>
    <r>
      <rPr>
        <vertAlign val="superscript"/>
        <sz val="11"/>
        <color theme="1"/>
        <rFont val="Calibri"/>
        <family val="2"/>
        <scheme val="minor"/>
      </rPr>
      <t>rd</t>
    </r>
    <r>
      <rPr>
        <sz val="11"/>
        <color theme="1"/>
        <rFont val="Calibri"/>
        <family val="2"/>
        <scheme val="minor"/>
      </rPr>
      <t xml:space="preserve"> tee overlooking Portwrinkle, I circular footpath field below tredis view</t>
    </r>
  </si>
  <si>
    <t>18 at £290 each</t>
  </si>
  <si>
    <t>Adventure Play Springer Play ship</t>
  </si>
  <si>
    <t xml:space="preserve">Grass Mat safer surfacing </t>
  </si>
  <si>
    <t>1 (32sqm)</t>
  </si>
  <si>
    <t>Whale sit in spring rocker</t>
  </si>
  <si>
    <t>Recycled picnic table</t>
  </si>
  <si>
    <t>Somerset bench recycled plastic</t>
  </si>
  <si>
    <t>note:Bench on circular footpath</t>
  </si>
  <si>
    <t>Mr Kevin Andrew will replace or repair</t>
  </si>
  <si>
    <t>as donated to parish by him</t>
  </si>
  <si>
    <t>Debrilators</t>
  </si>
  <si>
    <t>ZollAed unit</t>
  </si>
  <si>
    <t xml:space="preserve">Heated temp control box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</si>
</sst>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8" formatCode="&quot;£&quot;#,##0.00;[Red]\-&quot;£&quot;#,##0.00"/>
    <numFmt numFmtId="164" formatCode="&quot;£&quot;#,##0.00"/>
  </numFmts>
  <fonts count="3" x14ac:knownFonts="1">
    <font>
      <sz val="11"/>
      <color theme="1"/>
      <name val="Calibri"/>
      <family val="2"/>
      <scheme val="minor"/>
    </font>
    <font>
      <vertAlign val="superscrip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9">
    <xf numFmtId="0" fontId="0" fillId="0" borderId="0" xfId="0"/>
    <xf numFmtId="0" fontId="0" fillId="0" borderId="1" xfId="0" applyBorder="1"/>
    <xf numFmtId="0" fontId="0" fillId="0" borderId="1" xfId="0" applyBorder="1" applyAlignment="1">
      <alignment wrapText="1"/>
    </xf>
    <xf numFmtId="0" fontId="0" fillId="0" borderId="0" xfId="0" applyAlignment="1">
      <alignment wrapText="1"/>
    </xf>
    <xf numFmtId="0" fontId="0" fillId="0" borderId="2" xfId="0" applyFill="1" applyBorder="1"/>
    <xf numFmtId="1" fontId="0" fillId="0" borderId="0" xfId="0" applyNumberFormat="1"/>
    <xf numFmtId="6" fontId="0" fillId="0" borderId="0" xfId="0" applyNumberFormat="1"/>
    <xf numFmtId="0" fontId="0" fillId="0" borderId="0" xfId="0" applyFill="1" applyBorder="1"/>
    <xf numFmtId="0" fontId="0" fillId="0" borderId="4" xfId="0" applyFill="1" applyBorder="1"/>
    <xf numFmtId="8" fontId="0" fillId="0" borderId="0" xfId="0" applyNumberFormat="1"/>
    <xf numFmtId="164" fontId="0" fillId="0" borderId="0" xfId="0" applyNumberFormat="1"/>
    <xf numFmtId="0" fontId="0" fillId="2" borderId="6" xfId="0" applyFill="1" applyBorder="1" applyAlignment="1">
      <alignment horizontal="center" wrapText="1"/>
    </xf>
    <xf numFmtId="0" fontId="0" fillId="0" borderId="7" xfId="0" applyFill="1" applyBorder="1" applyAlignment="1">
      <alignment horizontal="center" wrapText="1"/>
    </xf>
    <xf numFmtId="0" fontId="0" fillId="0" borderId="8" xfId="0" applyFill="1" applyBorder="1" applyAlignment="1">
      <alignment horizontal="center" wrapText="1"/>
    </xf>
    <xf numFmtId="0" fontId="0" fillId="0" borderId="9" xfId="0" applyFill="1" applyBorder="1" applyAlignment="1">
      <alignment horizontal="center" wrapText="1"/>
    </xf>
    <xf numFmtId="0" fontId="0" fillId="0" borderId="6" xfId="0" applyFill="1" applyBorder="1" applyAlignment="1">
      <alignment horizontal="center" wrapText="1"/>
    </xf>
    <xf numFmtId="0" fontId="0" fillId="2" borderId="5" xfId="0" applyFill="1" applyBorder="1" applyAlignment="1">
      <alignment horizontal="center"/>
    </xf>
    <xf numFmtId="164" fontId="0" fillId="0" borderId="10" xfId="0" applyNumberFormat="1" applyBorder="1" applyAlignment="1">
      <alignment horizontal="center"/>
    </xf>
    <xf numFmtId="0" fontId="0" fillId="0" borderId="0" xfId="0" applyBorder="1" applyAlignment="1">
      <alignment wrapText="1"/>
    </xf>
    <xf numFmtId="0" fontId="0" fillId="0" borderId="11" xfId="0" applyBorder="1"/>
    <xf numFmtId="0" fontId="0" fillId="0" borderId="1" xfId="0" applyBorder="1" applyAlignment="1">
      <alignment horizontal="center" vertical="top"/>
    </xf>
    <xf numFmtId="164" fontId="0" fillId="0" borderId="15" xfId="0" applyNumberFormat="1" applyBorder="1" applyAlignment="1">
      <alignment horizontal="center"/>
    </xf>
    <xf numFmtId="164" fontId="0" fillId="0" borderId="5" xfId="0" applyNumberFormat="1" applyBorder="1" applyAlignment="1">
      <alignment horizontal="center"/>
    </xf>
    <xf numFmtId="0" fontId="0" fillId="0" borderId="11" xfId="0" applyBorder="1" applyAlignment="1">
      <alignment horizontal="center" vertical="top"/>
    </xf>
    <xf numFmtId="0" fontId="0" fillId="0" borderId="11" xfId="0" applyBorder="1" applyAlignment="1">
      <alignment wrapText="1"/>
    </xf>
    <xf numFmtId="6" fontId="0" fillId="0" borderId="11" xfId="0" applyNumberFormat="1" applyBorder="1"/>
    <xf numFmtId="0" fontId="0" fillId="0" borderId="11" xfId="0" applyFill="1" applyBorder="1" applyAlignment="1">
      <alignment wrapText="1"/>
    </xf>
    <xf numFmtId="0" fontId="0" fillId="0" borderId="11" xfId="0" applyFill="1" applyBorder="1"/>
    <xf numFmtId="0" fontId="0" fillId="0" borderId="22" xfId="0" applyBorder="1"/>
    <xf numFmtId="6" fontId="0" fillId="0" borderId="22" xfId="0" applyNumberFormat="1" applyBorder="1"/>
    <xf numFmtId="0" fontId="0" fillId="0" borderId="1" xfId="0" applyFill="1" applyBorder="1" applyAlignment="1">
      <alignment wrapText="1"/>
    </xf>
    <xf numFmtId="0" fontId="0" fillId="0" borderId="18" xfId="0" applyBorder="1" applyAlignment="1">
      <alignment wrapText="1"/>
    </xf>
    <xf numFmtId="0" fontId="0" fillId="0" borderId="18" xfId="0" applyBorder="1"/>
    <xf numFmtId="1" fontId="0" fillId="0" borderId="18" xfId="0" applyNumberFormat="1" applyBorder="1"/>
    <xf numFmtId="6" fontId="0" fillId="0" borderId="18" xfId="0" applyNumberFormat="1" applyBorder="1"/>
    <xf numFmtId="0" fontId="0" fillId="0" borderId="21" xfId="0" applyBorder="1"/>
    <xf numFmtId="0" fontId="0" fillId="0" borderId="1" xfId="0" applyBorder="1" applyAlignment="1"/>
    <xf numFmtId="0" fontId="2" fillId="0" borderId="22" xfId="0" applyFont="1" applyBorder="1"/>
    <xf numFmtId="6" fontId="2" fillId="0" borderId="22" xfId="0" applyNumberFormat="1" applyFont="1" applyBorder="1"/>
    <xf numFmtId="0" fontId="0" fillId="0" borderId="20" xfId="0" applyBorder="1" applyAlignment="1">
      <alignment horizontal="center"/>
    </xf>
    <xf numFmtId="0" fontId="0" fillId="0" borderId="18" xfId="0" applyBorder="1" applyAlignment="1">
      <alignment horizontal="center"/>
    </xf>
    <xf numFmtId="0" fontId="0" fillId="0" borderId="21" xfId="0" applyBorder="1" applyAlignment="1">
      <alignment horizontal="center"/>
    </xf>
    <xf numFmtId="0" fontId="0" fillId="0" borderId="12" xfId="0" applyFill="1" applyBorder="1" applyAlignment="1">
      <alignment horizontal="center" vertical="top"/>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6" xfId="0" applyBorder="1" applyAlignment="1">
      <alignment horizontal="center"/>
    </xf>
    <xf numFmtId="0" fontId="0" fillId="0" borderId="19" xfId="0" applyBorder="1" applyAlignment="1">
      <alignment horizontal="center"/>
    </xf>
    <xf numFmtId="0" fontId="0" fillId="0" borderId="17" xfId="0" applyBorder="1" applyAlignment="1">
      <alignment horizontal="center"/>
    </xf>
    <xf numFmtId="0" fontId="0" fillId="0" borderId="3" xfId="0"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hris\Documents\2013%20transfer\files%20backup%20260413\2011%20transfer\General%20fles\Parish%20Council\Budgets\Budget%20PC%20and%20Devolution%2016-17%2017-18,18-19,%2019%20-%2020%20AT%20311116%20NEW.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15-16,16-17, 17-18, "/>
    </sheetNames>
    <sheetDataSet>
      <sheetData sheetId="0">
        <row r="51">
          <cell r="J51">
            <v>1949.88</v>
          </cell>
        </row>
        <row r="100">
          <cell r="J100">
            <v>17000</v>
          </cell>
        </row>
        <row r="102">
          <cell r="J102">
            <v>741.68</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2:P63"/>
  <sheetViews>
    <sheetView tabSelected="1" topLeftCell="B54" zoomScale="90" zoomScaleNormal="90" workbookViewId="0">
      <selection activeCell="J54" sqref="J54"/>
    </sheetView>
  </sheetViews>
  <sheetFormatPr defaultRowHeight="15" x14ac:dyDescent="0.25"/>
  <cols>
    <col min="2" max="2" width="5.28515625" customWidth="1"/>
    <col min="3" max="3" width="21" customWidth="1"/>
    <col min="4" max="4" width="23.28515625" customWidth="1"/>
    <col min="5" max="5" width="28.140625" customWidth="1"/>
    <col min="6" max="6" width="18.28515625" customWidth="1"/>
    <col min="7" max="7" width="17.7109375" customWidth="1"/>
    <col min="10" max="10" width="14" customWidth="1"/>
    <col min="12" max="14" width="11" bestFit="1" customWidth="1"/>
  </cols>
  <sheetData>
    <row r="2" spans="3:16" x14ac:dyDescent="0.25">
      <c r="C2" t="s">
        <v>72</v>
      </c>
    </row>
    <row r="3" spans="3:16" x14ac:dyDescent="0.25">
      <c r="C3" s="45" t="s">
        <v>0</v>
      </c>
      <c r="D3" s="47" t="s">
        <v>47</v>
      </c>
      <c r="E3" s="39" t="s">
        <v>20</v>
      </c>
      <c r="F3" s="40"/>
      <c r="G3" s="40"/>
      <c r="H3" s="40"/>
      <c r="I3" s="39" t="s">
        <v>22</v>
      </c>
      <c r="J3" s="41"/>
      <c r="K3" s="40" t="s">
        <v>23</v>
      </c>
      <c r="L3" s="40"/>
      <c r="M3" s="40"/>
      <c r="N3" s="39" t="s">
        <v>24</v>
      </c>
      <c r="O3" s="40"/>
      <c r="P3" s="41"/>
    </row>
    <row r="4" spans="3:16" ht="60" x14ac:dyDescent="0.25">
      <c r="C4" s="46"/>
      <c r="D4" s="48"/>
      <c r="E4" s="19" t="s">
        <v>11</v>
      </c>
      <c r="F4" s="19" t="s">
        <v>3</v>
      </c>
      <c r="G4" s="19" t="s">
        <v>12</v>
      </c>
      <c r="H4" s="19" t="s">
        <v>1</v>
      </c>
      <c r="I4" s="24" t="s">
        <v>21</v>
      </c>
      <c r="J4" s="24" t="s">
        <v>13</v>
      </c>
      <c r="K4" s="26" t="s">
        <v>14</v>
      </c>
      <c r="L4" s="27" t="s">
        <v>15</v>
      </c>
      <c r="M4" s="26" t="s">
        <v>16</v>
      </c>
      <c r="N4" s="26" t="s">
        <v>17</v>
      </c>
      <c r="O4" s="26" t="s">
        <v>18</v>
      </c>
      <c r="P4" s="26" t="s">
        <v>19</v>
      </c>
    </row>
    <row r="5" spans="3:16" ht="152.25" x14ac:dyDescent="0.25">
      <c r="C5" s="23" t="s">
        <v>42</v>
      </c>
      <c r="D5" s="19" t="s">
        <v>45</v>
      </c>
      <c r="E5" s="24" t="s">
        <v>2</v>
      </c>
      <c r="F5" s="24" t="s">
        <v>86</v>
      </c>
      <c r="G5" s="24" t="s">
        <v>4</v>
      </c>
      <c r="H5" s="19">
        <v>0</v>
      </c>
      <c r="I5" s="24" t="s">
        <v>87</v>
      </c>
      <c r="J5" s="25">
        <f>18*290</f>
        <v>5220</v>
      </c>
      <c r="K5">
        <v>40</v>
      </c>
      <c r="L5" s="5">
        <v>15</v>
      </c>
      <c r="M5" s="6">
        <f t="shared" ref="M5:M15" si="0">(J5/K5)*(K5-L5)</f>
        <v>3262.5</v>
      </c>
      <c r="N5">
        <v>1000</v>
      </c>
      <c r="O5">
        <v>2500</v>
      </c>
      <c r="P5" s="6">
        <f>J5-N5-O5</f>
        <v>1720</v>
      </c>
    </row>
    <row r="6" spans="3:16" x14ac:dyDescent="0.25">
      <c r="C6" s="1" t="s">
        <v>7</v>
      </c>
      <c r="D6" s="1" t="s">
        <v>45</v>
      </c>
      <c r="E6" s="1"/>
      <c r="F6" s="1">
        <v>2</v>
      </c>
      <c r="G6" s="1"/>
      <c r="H6" s="1"/>
      <c r="I6" s="1"/>
      <c r="J6" s="1">
        <f>2*104</f>
        <v>208</v>
      </c>
      <c r="K6">
        <v>12</v>
      </c>
      <c r="L6" s="5">
        <v>5</v>
      </c>
      <c r="M6" s="6">
        <f>(J6/K6)*(K6-L6)</f>
        <v>121.33333333333333</v>
      </c>
      <c r="O6">
        <v>104</v>
      </c>
      <c r="P6">
        <f>J6-N6-O6</f>
        <v>104</v>
      </c>
    </row>
    <row r="7" spans="3:16" x14ac:dyDescent="0.25">
      <c r="C7" s="1" t="s">
        <v>43</v>
      </c>
      <c r="D7" s="1" t="s">
        <v>46</v>
      </c>
      <c r="E7" s="1">
        <v>1</v>
      </c>
      <c r="F7" s="1">
        <v>1</v>
      </c>
      <c r="G7" s="1">
        <v>1</v>
      </c>
      <c r="H7" s="1">
        <v>1</v>
      </c>
      <c r="I7" s="1"/>
      <c r="J7" s="1">
        <v>1088</v>
      </c>
      <c r="K7" s="4">
        <v>12</v>
      </c>
      <c r="L7" s="5">
        <v>4</v>
      </c>
      <c r="M7" s="6">
        <f>(J7/K7)*(K7-L7)</f>
        <v>725.33333333333337</v>
      </c>
      <c r="N7" s="7">
        <v>250</v>
      </c>
      <c r="O7" s="7">
        <v>250</v>
      </c>
      <c r="P7" s="6">
        <f>J7-N7-O7</f>
        <v>588</v>
      </c>
    </row>
    <row r="8" spans="3:16" ht="165" x14ac:dyDescent="0.25">
      <c r="C8" s="20" t="s">
        <v>44</v>
      </c>
      <c r="D8" s="1" t="s">
        <v>45</v>
      </c>
      <c r="E8" s="1">
        <v>1</v>
      </c>
      <c r="F8" s="1">
        <v>2</v>
      </c>
      <c r="G8" s="1">
        <v>1</v>
      </c>
      <c r="H8" s="1"/>
      <c r="I8" s="2" t="s">
        <v>85</v>
      </c>
      <c r="J8" s="1">
        <v>22750</v>
      </c>
      <c r="K8">
        <v>30</v>
      </c>
      <c r="L8" s="5">
        <v>10</v>
      </c>
      <c r="M8" s="6">
        <f t="shared" ref="M8" si="1">(J8/K8)*(K8-L8)</f>
        <v>15166.666666666668</v>
      </c>
      <c r="N8">
        <v>3000</v>
      </c>
      <c r="O8">
        <v>3000</v>
      </c>
      <c r="P8" s="6">
        <f>J8-N8-O8</f>
        <v>16750</v>
      </c>
    </row>
    <row r="9" spans="3:16" x14ac:dyDescent="0.25">
      <c r="C9" s="42" t="s">
        <v>48</v>
      </c>
      <c r="D9" s="1" t="s">
        <v>5</v>
      </c>
      <c r="E9" s="1"/>
      <c r="F9" s="1">
        <v>3</v>
      </c>
      <c r="G9" s="1"/>
      <c r="H9" s="1"/>
      <c r="I9" s="1" t="s">
        <v>25</v>
      </c>
      <c r="J9" s="1">
        <v>390</v>
      </c>
      <c r="K9">
        <v>20</v>
      </c>
      <c r="L9" s="5">
        <v>6</v>
      </c>
      <c r="M9" s="6">
        <f t="shared" si="0"/>
        <v>273</v>
      </c>
      <c r="N9">
        <v>0</v>
      </c>
      <c r="O9">
        <v>260</v>
      </c>
      <c r="P9" s="6">
        <f>J9-N9-O9</f>
        <v>130</v>
      </c>
    </row>
    <row r="10" spans="3:16" x14ac:dyDescent="0.25">
      <c r="C10" s="43"/>
      <c r="D10" s="1" t="s">
        <v>41</v>
      </c>
      <c r="E10" s="1"/>
      <c r="F10" s="1">
        <v>1</v>
      </c>
      <c r="G10" s="1"/>
      <c r="H10" s="1"/>
      <c r="I10" s="1"/>
      <c r="J10" s="1">
        <v>200</v>
      </c>
      <c r="K10">
        <v>50</v>
      </c>
      <c r="L10" s="5">
        <v>10</v>
      </c>
      <c r="M10" s="6">
        <f t="shared" si="0"/>
        <v>160</v>
      </c>
      <c r="N10">
        <v>0</v>
      </c>
      <c r="O10">
        <v>0</v>
      </c>
      <c r="P10">
        <v>100</v>
      </c>
    </row>
    <row r="11" spans="3:16" x14ac:dyDescent="0.25">
      <c r="C11" s="43"/>
      <c r="D11" s="1" t="s">
        <v>6</v>
      </c>
      <c r="E11" s="1"/>
      <c r="F11" s="1">
        <v>1</v>
      </c>
      <c r="G11" s="1"/>
      <c r="H11" s="1"/>
      <c r="I11" s="1"/>
      <c r="J11" s="1">
        <v>80</v>
      </c>
      <c r="K11">
        <v>12</v>
      </c>
      <c r="L11" s="5">
        <v>4</v>
      </c>
      <c r="M11" s="6">
        <f t="shared" si="0"/>
        <v>53.333333333333336</v>
      </c>
      <c r="N11">
        <v>0</v>
      </c>
      <c r="O11">
        <v>80</v>
      </c>
      <c r="P11">
        <v>0</v>
      </c>
    </row>
    <row r="12" spans="3:16" x14ac:dyDescent="0.25">
      <c r="C12" s="43"/>
      <c r="D12" s="1" t="s">
        <v>49</v>
      </c>
      <c r="E12" s="1"/>
      <c r="F12" s="1"/>
      <c r="G12" s="1"/>
      <c r="H12" s="1"/>
      <c r="I12" s="1"/>
      <c r="J12" s="1">
        <v>400</v>
      </c>
      <c r="K12">
        <v>4</v>
      </c>
      <c r="L12" s="5">
        <v>1</v>
      </c>
      <c r="M12" s="6">
        <f t="shared" si="0"/>
        <v>300</v>
      </c>
      <c r="N12">
        <v>400</v>
      </c>
      <c r="O12">
        <v>0</v>
      </c>
      <c r="P12">
        <v>0</v>
      </c>
    </row>
    <row r="13" spans="3:16" x14ac:dyDescent="0.25">
      <c r="C13" s="43"/>
      <c r="D13" s="1" t="s">
        <v>50</v>
      </c>
      <c r="E13" s="1"/>
      <c r="F13" s="1"/>
      <c r="G13" s="1"/>
      <c r="H13" s="1"/>
      <c r="I13" s="1"/>
      <c r="J13" s="1">
        <v>200</v>
      </c>
      <c r="K13">
        <v>4</v>
      </c>
      <c r="L13" s="5">
        <v>1</v>
      </c>
      <c r="M13" s="6">
        <f t="shared" si="0"/>
        <v>150</v>
      </c>
      <c r="N13">
        <v>150</v>
      </c>
      <c r="O13">
        <v>0</v>
      </c>
      <c r="P13">
        <v>0</v>
      </c>
    </row>
    <row r="14" spans="3:16" x14ac:dyDescent="0.25">
      <c r="C14" s="43"/>
      <c r="D14" s="1" t="s">
        <v>51</v>
      </c>
      <c r="E14" s="1"/>
      <c r="F14" s="1"/>
      <c r="G14" s="1"/>
      <c r="H14" s="1"/>
      <c r="I14" s="1"/>
      <c r="J14" s="1">
        <v>80</v>
      </c>
      <c r="K14">
        <v>6</v>
      </c>
      <c r="L14" s="5">
        <v>1</v>
      </c>
      <c r="M14" s="6">
        <f t="shared" si="0"/>
        <v>66.666666666666671</v>
      </c>
      <c r="N14">
        <v>0</v>
      </c>
      <c r="O14">
        <v>100</v>
      </c>
      <c r="P14">
        <v>0</v>
      </c>
    </row>
    <row r="15" spans="3:16" x14ac:dyDescent="0.25">
      <c r="C15" s="43"/>
      <c r="D15" s="1" t="s">
        <v>52</v>
      </c>
      <c r="E15" s="1"/>
      <c r="F15" s="1"/>
      <c r="G15" s="1"/>
      <c r="H15" s="1"/>
      <c r="I15" s="1"/>
      <c r="J15" s="1">
        <v>40</v>
      </c>
      <c r="K15">
        <v>5</v>
      </c>
      <c r="L15" s="5">
        <v>2</v>
      </c>
      <c r="M15" s="6">
        <f t="shared" si="0"/>
        <v>24</v>
      </c>
      <c r="N15">
        <v>40</v>
      </c>
      <c r="O15">
        <v>0</v>
      </c>
      <c r="P15">
        <v>0</v>
      </c>
    </row>
    <row r="16" spans="3:16" x14ac:dyDescent="0.25">
      <c r="C16" s="43"/>
      <c r="D16" s="1" t="s">
        <v>53</v>
      </c>
      <c r="E16" s="1"/>
      <c r="F16" s="1"/>
      <c r="G16" s="1"/>
      <c r="H16" s="1"/>
      <c r="I16" s="1"/>
      <c r="J16" s="4">
        <v>0</v>
      </c>
      <c r="K16">
        <v>0</v>
      </c>
      <c r="L16" s="5">
        <v>0</v>
      </c>
      <c r="M16" s="6">
        <v>0</v>
      </c>
      <c r="N16">
        <v>0</v>
      </c>
      <c r="O16">
        <v>0</v>
      </c>
      <c r="P16">
        <v>0</v>
      </c>
    </row>
    <row r="17" spans="3:16" x14ac:dyDescent="0.25">
      <c r="C17" s="43"/>
      <c r="D17" s="1" t="s">
        <v>54</v>
      </c>
      <c r="E17" s="1"/>
      <c r="F17" s="1"/>
      <c r="G17" s="1"/>
      <c r="H17" s="1"/>
      <c r="I17" s="1"/>
      <c r="J17" s="1">
        <v>300</v>
      </c>
      <c r="K17">
        <v>4</v>
      </c>
      <c r="L17" s="5">
        <v>1</v>
      </c>
      <c r="M17" s="6">
        <f>(J17/K17)*(K17-L17)</f>
        <v>225</v>
      </c>
      <c r="N17">
        <v>400</v>
      </c>
      <c r="O17">
        <v>0</v>
      </c>
      <c r="P17">
        <v>0</v>
      </c>
    </row>
    <row r="18" spans="3:16" x14ac:dyDescent="0.25">
      <c r="C18" s="43"/>
      <c r="D18" s="1" t="s">
        <v>55</v>
      </c>
      <c r="E18" s="1"/>
      <c r="F18" s="1"/>
      <c r="G18" s="1"/>
      <c r="H18" s="1"/>
      <c r="I18" s="1"/>
      <c r="J18" s="1">
        <v>300</v>
      </c>
      <c r="K18">
        <v>10</v>
      </c>
      <c r="L18" s="5">
        <v>1</v>
      </c>
      <c r="M18" s="6">
        <f>(J18/K18)*(K18-L18)</f>
        <v>270</v>
      </c>
      <c r="N18">
        <v>0</v>
      </c>
      <c r="O18">
        <v>300</v>
      </c>
      <c r="P18">
        <v>0</v>
      </c>
    </row>
    <row r="19" spans="3:16" x14ac:dyDescent="0.25">
      <c r="C19" s="44"/>
      <c r="D19" s="1" t="s">
        <v>56</v>
      </c>
      <c r="E19" s="1"/>
      <c r="F19" s="1"/>
      <c r="G19" s="1"/>
      <c r="H19" s="1"/>
      <c r="I19" s="1"/>
      <c r="J19" s="1">
        <v>30</v>
      </c>
      <c r="K19">
        <v>5</v>
      </c>
      <c r="L19" s="5">
        <v>1</v>
      </c>
      <c r="M19" s="6">
        <f>(J19/K19)*(K19-L19)</f>
        <v>24</v>
      </c>
      <c r="N19">
        <v>130</v>
      </c>
      <c r="O19">
        <v>0</v>
      </c>
      <c r="P19">
        <v>0</v>
      </c>
    </row>
    <row r="20" spans="3:16" ht="45" x14ac:dyDescent="0.25">
      <c r="C20" s="2" t="s">
        <v>35</v>
      </c>
      <c r="D20" s="2"/>
      <c r="E20" s="1"/>
      <c r="F20" s="2" t="s">
        <v>9</v>
      </c>
      <c r="G20" s="1"/>
      <c r="H20" s="1"/>
      <c r="I20" s="1"/>
      <c r="J20" s="1">
        <v>5000</v>
      </c>
      <c r="K20">
        <v>100</v>
      </c>
      <c r="L20" s="5">
        <v>100</v>
      </c>
      <c r="M20" s="6">
        <f t="shared" ref="M20:M52" si="2">(J20/K20)*(K20-L20)</f>
        <v>0</v>
      </c>
      <c r="N20">
        <v>5000</v>
      </c>
      <c r="O20">
        <v>0</v>
      </c>
      <c r="P20">
        <v>0</v>
      </c>
    </row>
    <row r="21" spans="3:16" x14ac:dyDescent="0.25">
      <c r="C21" s="2" t="s">
        <v>61</v>
      </c>
      <c r="D21" s="2" t="s">
        <v>57</v>
      </c>
      <c r="E21" s="1"/>
      <c r="F21" s="2">
        <v>2</v>
      </c>
      <c r="G21" s="1"/>
      <c r="H21" s="1"/>
      <c r="I21" s="1">
        <v>157</v>
      </c>
      <c r="J21" s="1">
        <v>157</v>
      </c>
      <c r="K21" s="4">
        <v>10</v>
      </c>
      <c r="L21" s="5">
        <v>1</v>
      </c>
      <c r="M21" s="6">
        <f t="shared" si="2"/>
        <v>141.29999999999998</v>
      </c>
      <c r="O21">
        <v>157</v>
      </c>
    </row>
    <row r="22" spans="3:16" x14ac:dyDescent="0.25">
      <c r="C22" s="2"/>
      <c r="D22" s="2" t="s">
        <v>60</v>
      </c>
      <c r="E22" s="1"/>
      <c r="F22" s="2">
        <v>5</v>
      </c>
      <c r="G22" s="1"/>
      <c r="H22" s="1"/>
      <c r="I22" s="1"/>
      <c r="J22" s="1">
        <v>1675</v>
      </c>
      <c r="K22" s="8">
        <v>20</v>
      </c>
      <c r="L22" s="5">
        <v>1</v>
      </c>
      <c r="M22" s="6">
        <f t="shared" si="2"/>
        <v>1591.25</v>
      </c>
      <c r="P22">
        <v>1675</v>
      </c>
    </row>
    <row r="23" spans="3:16" x14ac:dyDescent="0.25">
      <c r="C23" s="2"/>
      <c r="D23" s="2" t="s">
        <v>26</v>
      </c>
      <c r="E23" s="1"/>
      <c r="F23" s="2"/>
      <c r="G23" s="1"/>
      <c r="H23" s="1"/>
      <c r="I23" s="1"/>
      <c r="J23" s="1">
        <v>3500</v>
      </c>
      <c r="K23" s="8">
        <v>10</v>
      </c>
      <c r="L23" s="5">
        <v>1</v>
      </c>
      <c r="M23" s="6">
        <f t="shared" si="2"/>
        <v>3150</v>
      </c>
      <c r="O23">
        <v>1750</v>
      </c>
      <c r="P23" s="6">
        <f>J23-N23-O23</f>
        <v>1750</v>
      </c>
    </row>
    <row r="24" spans="3:16" x14ac:dyDescent="0.25">
      <c r="C24" s="2" t="s">
        <v>27</v>
      </c>
      <c r="D24" s="2"/>
      <c r="E24" s="1"/>
      <c r="F24" s="2"/>
      <c r="G24" s="1"/>
      <c r="H24" s="1"/>
      <c r="I24" s="1"/>
      <c r="J24" s="1">
        <v>450</v>
      </c>
      <c r="K24" s="8">
        <v>15</v>
      </c>
      <c r="L24" s="5">
        <v>1</v>
      </c>
      <c r="M24" s="6">
        <f t="shared" si="2"/>
        <v>420</v>
      </c>
      <c r="P24">
        <v>450</v>
      </c>
    </row>
    <row r="25" spans="3:16" x14ac:dyDescent="0.25">
      <c r="C25" s="2" t="s">
        <v>66</v>
      </c>
      <c r="D25" s="2" t="s">
        <v>58</v>
      </c>
      <c r="E25" s="1"/>
      <c r="F25" s="2">
        <v>1</v>
      </c>
      <c r="G25" s="1"/>
      <c r="H25" s="1"/>
      <c r="I25" s="1"/>
      <c r="J25" s="1">
        <v>12000</v>
      </c>
      <c r="K25" s="8">
        <v>25</v>
      </c>
      <c r="L25" s="5">
        <v>20</v>
      </c>
      <c r="M25" s="6">
        <f t="shared" si="2"/>
        <v>2400</v>
      </c>
      <c r="O25">
        <v>12000</v>
      </c>
    </row>
    <row r="26" spans="3:16" x14ac:dyDescent="0.25">
      <c r="C26" s="2"/>
      <c r="D26" s="2" t="s">
        <v>59</v>
      </c>
      <c r="E26" s="1"/>
      <c r="F26" s="2">
        <v>2</v>
      </c>
      <c r="G26" s="1"/>
      <c r="H26" s="1"/>
      <c r="I26" s="1"/>
      <c r="J26" s="1">
        <v>2000</v>
      </c>
      <c r="K26" s="8">
        <v>25</v>
      </c>
      <c r="L26" s="5">
        <v>20</v>
      </c>
      <c r="M26" s="6">
        <f t="shared" si="2"/>
        <v>400</v>
      </c>
      <c r="O26">
        <v>1000</v>
      </c>
      <c r="P26">
        <v>1000</v>
      </c>
    </row>
    <row r="27" spans="3:16" x14ac:dyDescent="0.25">
      <c r="C27" s="2"/>
      <c r="D27" s="2" t="s">
        <v>65</v>
      </c>
      <c r="E27" s="1"/>
      <c r="F27" s="2">
        <v>1</v>
      </c>
      <c r="G27" s="1"/>
      <c r="H27" s="1"/>
      <c r="I27" s="1"/>
      <c r="J27" s="1">
        <v>2500</v>
      </c>
      <c r="K27" s="8">
        <v>25</v>
      </c>
      <c r="L27" s="5">
        <v>20</v>
      </c>
      <c r="M27" s="6">
        <f t="shared" si="2"/>
        <v>500</v>
      </c>
      <c r="O27">
        <v>2500</v>
      </c>
    </row>
    <row r="28" spans="3:16" x14ac:dyDescent="0.25">
      <c r="C28" s="2"/>
      <c r="D28" s="2" t="s">
        <v>28</v>
      </c>
      <c r="E28" s="1"/>
      <c r="F28" s="2">
        <v>7</v>
      </c>
      <c r="G28" s="1"/>
      <c r="H28" s="1"/>
      <c r="I28" s="1"/>
      <c r="J28" s="1">
        <v>1750</v>
      </c>
      <c r="K28" s="8">
        <v>25</v>
      </c>
      <c r="L28" s="5">
        <v>20</v>
      </c>
      <c r="M28" s="6">
        <f t="shared" si="2"/>
        <v>350</v>
      </c>
      <c r="N28" s="7"/>
      <c r="O28">
        <v>875</v>
      </c>
      <c r="P28" s="6">
        <f>J28-N28-O28</f>
        <v>875</v>
      </c>
    </row>
    <row r="29" spans="3:16" x14ac:dyDescent="0.25">
      <c r="C29" s="2"/>
      <c r="D29" s="2" t="s">
        <v>29</v>
      </c>
      <c r="E29" s="1"/>
      <c r="F29" s="2">
        <v>1</v>
      </c>
      <c r="G29" s="1"/>
      <c r="H29" s="1"/>
      <c r="I29" s="1"/>
      <c r="J29" s="1">
        <v>750</v>
      </c>
      <c r="K29" s="8">
        <v>25</v>
      </c>
      <c r="L29" s="5">
        <v>20</v>
      </c>
      <c r="M29" s="6">
        <f t="shared" si="2"/>
        <v>150</v>
      </c>
      <c r="O29">
        <v>750</v>
      </c>
    </row>
    <row r="30" spans="3:16" x14ac:dyDescent="0.25">
      <c r="C30" s="2"/>
      <c r="D30" s="2" t="s">
        <v>73</v>
      </c>
      <c r="E30" s="1"/>
      <c r="F30" s="2">
        <v>1</v>
      </c>
      <c r="G30" s="1"/>
      <c r="H30" s="1"/>
      <c r="I30" s="1"/>
      <c r="J30" s="1">
        <v>266</v>
      </c>
      <c r="K30" s="8">
        <v>15</v>
      </c>
      <c r="L30" s="5">
        <v>1</v>
      </c>
      <c r="M30" s="6">
        <f t="shared" si="2"/>
        <v>248.26666666666668</v>
      </c>
      <c r="P30" s="6">
        <f>J30-N30-O30</f>
        <v>266</v>
      </c>
    </row>
    <row r="31" spans="3:16" x14ac:dyDescent="0.25">
      <c r="C31" s="2"/>
      <c r="D31" s="2" t="s">
        <v>74</v>
      </c>
      <c r="E31" s="1"/>
      <c r="F31" s="2">
        <v>1</v>
      </c>
      <c r="G31" s="1"/>
      <c r="H31" s="1"/>
      <c r="I31" s="1"/>
      <c r="J31" s="1">
        <v>343</v>
      </c>
      <c r="K31" s="8">
        <v>25</v>
      </c>
      <c r="L31" s="5">
        <v>1</v>
      </c>
      <c r="M31" s="6">
        <f t="shared" si="2"/>
        <v>329.28000000000003</v>
      </c>
      <c r="P31" s="6">
        <f t="shared" ref="P31:P46" si="3">J31-N31-O31</f>
        <v>343</v>
      </c>
    </row>
    <row r="32" spans="3:16" x14ac:dyDescent="0.25">
      <c r="C32" s="2"/>
      <c r="D32" s="2" t="s">
        <v>75</v>
      </c>
      <c r="E32" s="1"/>
      <c r="F32" s="2">
        <v>1</v>
      </c>
      <c r="G32" s="1"/>
      <c r="H32" s="1"/>
      <c r="I32" s="1"/>
      <c r="J32" s="1">
        <v>3810</v>
      </c>
      <c r="K32" s="8">
        <v>20</v>
      </c>
      <c r="L32" s="5">
        <v>1</v>
      </c>
      <c r="M32" s="6">
        <f t="shared" si="2"/>
        <v>3619.5</v>
      </c>
      <c r="P32" s="6">
        <f t="shared" si="3"/>
        <v>3810</v>
      </c>
    </row>
    <row r="33" spans="3:16" x14ac:dyDescent="0.25">
      <c r="C33" s="2"/>
      <c r="D33" s="2" t="s">
        <v>76</v>
      </c>
      <c r="E33" s="1"/>
      <c r="F33" s="2">
        <v>1</v>
      </c>
      <c r="G33" s="1"/>
      <c r="H33" s="1"/>
      <c r="I33" s="1"/>
      <c r="J33" s="1">
        <v>2645</v>
      </c>
      <c r="K33" s="8">
        <v>20</v>
      </c>
      <c r="L33" s="5">
        <v>1</v>
      </c>
      <c r="M33" s="6">
        <f t="shared" si="2"/>
        <v>2512.75</v>
      </c>
      <c r="P33" s="6">
        <f t="shared" si="3"/>
        <v>2645</v>
      </c>
    </row>
    <row r="34" spans="3:16" x14ac:dyDescent="0.25">
      <c r="C34" s="2"/>
      <c r="D34" s="2" t="s">
        <v>77</v>
      </c>
      <c r="E34" s="1"/>
      <c r="F34" s="2">
        <v>1</v>
      </c>
      <c r="G34" s="1"/>
      <c r="H34" s="1"/>
      <c r="I34" s="1"/>
      <c r="J34" s="1">
        <v>3545</v>
      </c>
      <c r="K34" s="8">
        <v>20</v>
      </c>
      <c r="L34" s="5">
        <v>1</v>
      </c>
      <c r="M34" s="6">
        <f t="shared" si="2"/>
        <v>3367.75</v>
      </c>
      <c r="P34" s="6">
        <f t="shared" si="3"/>
        <v>3545</v>
      </c>
    </row>
    <row r="35" spans="3:16" x14ac:dyDescent="0.25">
      <c r="C35" s="2"/>
      <c r="D35" s="2" t="s">
        <v>78</v>
      </c>
      <c r="E35" s="1"/>
      <c r="F35" s="2">
        <v>1</v>
      </c>
      <c r="G35" s="1"/>
      <c r="H35" s="1"/>
      <c r="I35" s="1"/>
      <c r="J35" s="1">
        <v>11220</v>
      </c>
      <c r="K35" s="8">
        <v>20</v>
      </c>
      <c r="L35" s="5">
        <v>1</v>
      </c>
      <c r="M35" s="6">
        <f t="shared" si="2"/>
        <v>10659</v>
      </c>
      <c r="P35" s="6">
        <f t="shared" si="3"/>
        <v>11220</v>
      </c>
    </row>
    <row r="36" spans="3:16" x14ac:dyDescent="0.25">
      <c r="C36" s="2"/>
      <c r="D36" s="2" t="s">
        <v>79</v>
      </c>
      <c r="E36" s="1"/>
      <c r="F36" s="2">
        <v>1</v>
      </c>
      <c r="G36" s="1"/>
      <c r="H36" s="1"/>
      <c r="I36" s="1"/>
      <c r="J36" s="1">
        <v>6590</v>
      </c>
      <c r="K36" s="8">
        <v>20</v>
      </c>
      <c r="L36" s="5">
        <v>1</v>
      </c>
      <c r="M36" s="6">
        <f t="shared" si="2"/>
        <v>6260.5</v>
      </c>
      <c r="P36" s="6">
        <f t="shared" si="3"/>
        <v>6590</v>
      </c>
    </row>
    <row r="37" spans="3:16" x14ac:dyDescent="0.25">
      <c r="C37" s="2"/>
      <c r="D37" s="2" t="s">
        <v>80</v>
      </c>
      <c r="E37" s="1"/>
      <c r="F37" s="2">
        <v>1</v>
      </c>
      <c r="G37" s="1"/>
      <c r="H37" s="1"/>
      <c r="I37" s="1"/>
      <c r="J37" s="1">
        <v>1465</v>
      </c>
      <c r="K37" s="8">
        <v>20</v>
      </c>
      <c r="L37" s="5">
        <v>1</v>
      </c>
      <c r="M37" s="6">
        <f t="shared" si="2"/>
        <v>1391.75</v>
      </c>
      <c r="P37" s="6">
        <f t="shared" si="3"/>
        <v>1465</v>
      </c>
    </row>
    <row r="38" spans="3:16" x14ac:dyDescent="0.25">
      <c r="C38" s="2"/>
      <c r="D38" s="2" t="s">
        <v>81</v>
      </c>
      <c r="E38" s="1"/>
      <c r="F38" s="2">
        <v>1</v>
      </c>
      <c r="G38" s="1"/>
      <c r="H38" s="1"/>
      <c r="I38" s="1"/>
      <c r="J38" s="1">
        <v>4485</v>
      </c>
      <c r="K38" s="8">
        <v>20</v>
      </c>
      <c r="L38" s="5">
        <v>1</v>
      </c>
      <c r="M38" s="6">
        <f t="shared" si="2"/>
        <v>4260.75</v>
      </c>
      <c r="P38" s="6">
        <f t="shared" si="3"/>
        <v>4485</v>
      </c>
    </row>
    <row r="39" spans="3:16" x14ac:dyDescent="0.25">
      <c r="C39" s="2"/>
      <c r="D39" s="2" t="s">
        <v>82</v>
      </c>
      <c r="E39" s="1"/>
      <c r="F39" s="2">
        <v>1</v>
      </c>
      <c r="G39" s="1"/>
      <c r="H39" s="1"/>
      <c r="I39" s="1"/>
      <c r="J39" s="1">
        <v>3987</v>
      </c>
      <c r="K39" s="8">
        <v>20</v>
      </c>
      <c r="L39" s="5">
        <v>1</v>
      </c>
      <c r="M39" s="6">
        <f t="shared" si="2"/>
        <v>3787.65</v>
      </c>
      <c r="P39" s="6">
        <f t="shared" si="3"/>
        <v>3987</v>
      </c>
    </row>
    <row r="40" spans="3:16" x14ac:dyDescent="0.25">
      <c r="C40" s="2"/>
      <c r="D40" s="2" t="s">
        <v>83</v>
      </c>
      <c r="E40" s="1"/>
      <c r="F40" s="2">
        <v>1</v>
      </c>
      <c r="G40" s="1"/>
      <c r="H40" s="1"/>
      <c r="I40" s="1"/>
      <c r="J40" s="1">
        <v>1153</v>
      </c>
      <c r="K40" s="8">
        <v>20</v>
      </c>
      <c r="L40" s="5">
        <v>1</v>
      </c>
      <c r="M40" s="6">
        <f t="shared" si="2"/>
        <v>1095.3499999999999</v>
      </c>
      <c r="P40" s="6">
        <f t="shared" si="3"/>
        <v>1153</v>
      </c>
    </row>
    <row r="41" spans="3:16" x14ac:dyDescent="0.25">
      <c r="C41" s="2"/>
      <c r="D41" s="2" t="s">
        <v>84</v>
      </c>
      <c r="E41" s="1"/>
      <c r="F41" s="2">
        <v>1</v>
      </c>
      <c r="G41" s="1"/>
      <c r="H41" s="1"/>
      <c r="I41" s="1"/>
      <c r="J41" s="1">
        <v>2480</v>
      </c>
      <c r="K41" s="8">
        <v>20</v>
      </c>
      <c r="L41" s="5">
        <v>1</v>
      </c>
      <c r="M41" s="6">
        <f t="shared" si="2"/>
        <v>2356</v>
      </c>
      <c r="P41" s="6">
        <f t="shared" si="3"/>
        <v>2480</v>
      </c>
    </row>
    <row r="42" spans="3:16" ht="30" x14ac:dyDescent="0.25">
      <c r="C42" s="2"/>
      <c r="D42" s="2" t="s">
        <v>88</v>
      </c>
      <c r="E42" s="1"/>
      <c r="F42" s="2">
        <v>1</v>
      </c>
      <c r="G42" s="1"/>
      <c r="H42" s="1"/>
      <c r="I42" s="1"/>
      <c r="J42" s="1">
        <v>6970</v>
      </c>
      <c r="K42" s="8">
        <v>20</v>
      </c>
      <c r="L42" s="5">
        <v>0</v>
      </c>
      <c r="M42" s="6">
        <f>(J42/K42)*(K42-L41)</f>
        <v>6621.5</v>
      </c>
      <c r="P42" s="6">
        <f t="shared" si="3"/>
        <v>6970</v>
      </c>
    </row>
    <row r="43" spans="3:16" ht="30" customHeight="1" x14ac:dyDescent="0.25">
      <c r="C43" s="2"/>
      <c r="D43" s="36" t="s">
        <v>89</v>
      </c>
      <c r="E43" s="1"/>
      <c r="F43" s="2" t="s">
        <v>90</v>
      </c>
      <c r="G43" s="1"/>
      <c r="H43" s="1"/>
      <c r="I43" s="1"/>
      <c r="J43" s="1">
        <v>640</v>
      </c>
      <c r="K43" s="8">
        <v>20</v>
      </c>
      <c r="L43" s="5">
        <v>0</v>
      </c>
      <c r="M43" s="6">
        <f>(J43/K43)*(K43-L43)</f>
        <v>640</v>
      </c>
      <c r="P43" s="6">
        <f t="shared" si="3"/>
        <v>640</v>
      </c>
    </row>
    <row r="44" spans="3:16" ht="30" x14ac:dyDescent="0.25">
      <c r="C44" s="2"/>
      <c r="D44" s="2" t="s">
        <v>91</v>
      </c>
      <c r="E44" s="1"/>
      <c r="F44" s="2">
        <v>1</v>
      </c>
      <c r="G44" s="1"/>
      <c r="H44" s="1"/>
      <c r="I44" s="1"/>
      <c r="J44" s="1">
        <v>730</v>
      </c>
      <c r="K44" s="8">
        <v>20</v>
      </c>
      <c r="L44" s="5">
        <v>0</v>
      </c>
      <c r="M44" s="6">
        <f>(J44/K41)*(K44-L44)</f>
        <v>730</v>
      </c>
      <c r="P44" s="6">
        <f t="shared" si="3"/>
        <v>730</v>
      </c>
    </row>
    <row r="45" spans="3:16" x14ac:dyDescent="0.25">
      <c r="C45" s="2"/>
      <c r="D45" s="2" t="s">
        <v>92</v>
      </c>
      <c r="E45" s="1"/>
      <c r="F45" s="2">
        <v>1</v>
      </c>
      <c r="G45" s="1"/>
      <c r="H45" s="1"/>
      <c r="I45" s="1"/>
      <c r="J45" s="1">
        <v>592.25</v>
      </c>
      <c r="K45" s="8">
        <v>20</v>
      </c>
      <c r="L45" s="5">
        <v>0</v>
      </c>
      <c r="M45" s="6">
        <f>(J45/K45)*(K45-L45)</f>
        <v>592.25</v>
      </c>
      <c r="P45" s="6">
        <f t="shared" si="3"/>
        <v>592.25</v>
      </c>
    </row>
    <row r="46" spans="3:16" ht="30" x14ac:dyDescent="0.25">
      <c r="C46" s="2"/>
      <c r="D46" s="2" t="s">
        <v>93</v>
      </c>
      <c r="E46" s="1"/>
      <c r="F46" s="2"/>
      <c r="G46" s="1"/>
      <c r="H46" s="1"/>
      <c r="I46" s="1"/>
      <c r="J46" s="1">
        <v>468</v>
      </c>
      <c r="K46" s="8">
        <v>20</v>
      </c>
      <c r="L46" s="5">
        <v>0</v>
      </c>
      <c r="M46" s="6">
        <f>(J46/K46)*(K46-L46)</f>
        <v>468</v>
      </c>
      <c r="P46" s="6">
        <f t="shared" si="3"/>
        <v>468</v>
      </c>
    </row>
    <row r="47" spans="3:16" x14ac:dyDescent="0.25">
      <c r="C47" s="2" t="s">
        <v>69</v>
      </c>
      <c r="D47" s="2" t="s">
        <v>67</v>
      </c>
      <c r="E47" s="1"/>
      <c r="F47" s="1"/>
      <c r="G47" s="2">
        <v>1</v>
      </c>
      <c r="H47" s="1"/>
      <c r="I47" s="1"/>
      <c r="J47" s="1">
        <v>25000</v>
      </c>
      <c r="K47" s="8">
        <v>25</v>
      </c>
      <c r="L47" s="5">
        <v>5</v>
      </c>
      <c r="M47" s="6">
        <f t="shared" si="2"/>
        <v>20000</v>
      </c>
      <c r="N47" s="7">
        <v>2000</v>
      </c>
      <c r="O47" s="7">
        <v>9500</v>
      </c>
      <c r="P47" s="6">
        <f>J47-N47-O47</f>
        <v>13500</v>
      </c>
    </row>
    <row r="48" spans="3:16" x14ac:dyDescent="0.25">
      <c r="C48" s="2"/>
      <c r="D48" s="2" t="s">
        <v>62</v>
      </c>
      <c r="E48" s="1"/>
      <c r="F48" s="1"/>
      <c r="G48" s="2">
        <v>1</v>
      </c>
      <c r="H48" s="1"/>
      <c r="I48" s="1"/>
      <c r="J48" s="1">
        <v>10000</v>
      </c>
      <c r="K48" s="8">
        <v>30</v>
      </c>
      <c r="L48" s="5">
        <v>21</v>
      </c>
      <c r="M48" s="6">
        <f t="shared" si="2"/>
        <v>3000</v>
      </c>
      <c r="O48" s="7">
        <v>10000</v>
      </c>
    </row>
    <row r="49" spans="3:16" x14ac:dyDescent="0.25">
      <c r="C49" s="2"/>
      <c r="D49" s="2" t="s">
        <v>70</v>
      </c>
      <c r="E49" s="1"/>
      <c r="F49" s="19"/>
      <c r="G49" s="2">
        <v>2</v>
      </c>
      <c r="H49" s="1"/>
      <c r="I49" s="1"/>
      <c r="J49" s="1">
        <v>200</v>
      </c>
      <c r="K49" s="8">
        <v>3</v>
      </c>
      <c r="L49" s="5">
        <v>1</v>
      </c>
      <c r="M49" s="6">
        <f t="shared" si="2"/>
        <v>133.33333333333334</v>
      </c>
      <c r="N49" s="7">
        <v>200</v>
      </c>
      <c r="O49" s="7"/>
    </row>
    <row r="50" spans="3:16" x14ac:dyDescent="0.25">
      <c r="C50" s="2" t="s">
        <v>97</v>
      </c>
      <c r="D50" s="2" t="s">
        <v>98</v>
      </c>
      <c r="E50" s="1">
        <v>1</v>
      </c>
      <c r="F50" s="19">
        <v>2</v>
      </c>
      <c r="G50" s="2">
        <v>2</v>
      </c>
      <c r="H50" s="1">
        <v>1</v>
      </c>
      <c r="I50" s="1"/>
      <c r="J50" s="1">
        <v>5550</v>
      </c>
      <c r="K50" s="8">
        <v>10</v>
      </c>
      <c r="L50" s="5">
        <v>5</v>
      </c>
      <c r="M50" s="6">
        <f t="shared" si="2"/>
        <v>2775</v>
      </c>
      <c r="N50" s="7"/>
      <c r="O50" s="7"/>
    </row>
    <row r="51" spans="3:16" ht="30" x14ac:dyDescent="0.25">
      <c r="C51" s="2"/>
      <c r="D51" s="2" t="s">
        <v>99</v>
      </c>
      <c r="E51" s="1">
        <v>1</v>
      </c>
      <c r="F51" s="19">
        <v>2</v>
      </c>
      <c r="G51" s="2">
        <v>2</v>
      </c>
      <c r="H51" s="1">
        <v>1</v>
      </c>
      <c r="I51" s="1"/>
      <c r="J51" s="1">
        <v>2550</v>
      </c>
      <c r="K51" s="8">
        <v>10</v>
      </c>
      <c r="L51" s="5">
        <v>0.5</v>
      </c>
      <c r="M51" s="6">
        <f t="shared" si="2"/>
        <v>2422.5</v>
      </c>
      <c r="N51" s="7"/>
      <c r="O51" s="7"/>
    </row>
    <row r="52" spans="3:16" x14ac:dyDescent="0.25">
      <c r="C52" s="2" t="s">
        <v>71</v>
      </c>
      <c r="D52" s="2" t="s">
        <v>68</v>
      </c>
      <c r="E52" s="1"/>
      <c r="F52" s="2"/>
      <c r="G52" s="1"/>
      <c r="H52" s="1"/>
      <c r="I52" s="1"/>
      <c r="J52" s="1">
        <v>8000</v>
      </c>
      <c r="K52" s="8">
        <v>99</v>
      </c>
      <c r="L52" s="5">
        <v>50</v>
      </c>
      <c r="M52" s="6">
        <f t="shared" si="2"/>
        <v>3959.5959595959594</v>
      </c>
      <c r="N52" s="7">
        <v>1000</v>
      </c>
      <c r="O52" s="7">
        <v>2000</v>
      </c>
      <c r="P52" s="7">
        <v>5000</v>
      </c>
    </row>
    <row r="53" spans="3:16" x14ac:dyDescent="0.25">
      <c r="C53" s="37" t="s">
        <v>8</v>
      </c>
      <c r="D53" s="28"/>
      <c r="E53" s="28"/>
      <c r="F53" s="28"/>
      <c r="G53" s="28"/>
      <c r="H53" s="28"/>
      <c r="I53" s="28"/>
      <c r="J53" s="38">
        <f>SUM(J5:J52)</f>
        <v>163757.25</v>
      </c>
      <c r="L53" s="5"/>
      <c r="M53" s="29">
        <f>SUM(M5:M52)</f>
        <v>111155.10929292929</v>
      </c>
      <c r="N53" s="29">
        <f>SUM(N5:N52)</f>
        <v>13570</v>
      </c>
      <c r="O53" s="29">
        <f>SUM(O5:O52)</f>
        <v>47126</v>
      </c>
      <c r="P53" s="29">
        <f>SUM(P5:P52)</f>
        <v>95031.25</v>
      </c>
    </row>
    <row r="54" spans="3:16" ht="60" x14ac:dyDescent="0.25">
      <c r="C54" s="30" t="s">
        <v>40</v>
      </c>
      <c r="D54" s="31" t="s">
        <v>63</v>
      </c>
      <c r="E54" s="32"/>
      <c r="F54" s="32"/>
      <c r="G54" s="32"/>
      <c r="H54" s="32"/>
      <c r="I54" s="32"/>
      <c r="J54" s="32"/>
      <c r="K54" s="32"/>
      <c r="L54" s="33"/>
      <c r="M54" s="34">
        <f>J53-M53</f>
        <v>52602.140707070706</v>
      </c>
      <c r="N54" s="32"/>
      <c r="O54" s="32"/>
      <c r="P54" s="35"/>
    </row>
    <row r="55" spans="3:16" ht="150.75" thickBot="1" x14ac:dyDescent="0.3">
      <c r="C55" s="3" t="s">
        <v>10</v>
      </c>
      <c r="D55" s="18" t="s">
        <v>64</v>
      </c>
    </row>
    <row r="56" spans="3:16" ht="15.75" thickBot="1" x14ac:dyDescent="0.3">
      <c r="C56" s="11" t="s">
        <v>37</v>
      </c>
      <c r="D56" s="16" t="s">
        <v>38</v>
      </c>
      <c r="N56" t="s">
        <v>94</v>
      </c>
    </row>
    <row r="57" spans="3:16" x14ac:dyDescent="0.25">
      <c r="C57" s="12" t="s">
        <v>36</v>
      </c>
      <c r="D57" s="17">
        <f>M57</f>
        <v>12856.6625</v>
      </c>
      <c r="L57" s="9">
        <f>M54/2</f>
        <v>26301.070353535353</v>
      </c>
      <c r="M57" s="10">
        <f>(0.25*N53)+(0.1*O53)+(0.05*P53)</f>
        <v>12856.6625</v>
      </c>
      <c r="N57" t="s">
        <v>95</v>
      </c>
    </row>
    <row r="58" spans="3:16" x14ac:dyDescent="0.25">
      <c r="C58" s="13" t="s">
        <v>34</v>
      </c>
      <c r="D58" s="17">
        <f t="shared" ref="D58:D61" si="4">M58</f>
        <v>8000</v>
      </c>
      <c r="L58" s="9"/>
      <c r="M58" s="10">
        <v>8000</v>
      </c>
      <c r="N58" t="s">
        <v>96</v>
      </c>
    </row>
    <row r="59" spans="3:16" x14ac:dyDescent="0.25">
      <c r="C59" s="13" t="s">
        <v>30</v>
      </c>
      <c r="D59" s="17">
        <f t="shared" si="4"/>
        <v>4500</v>
      </c>
      <c r="M59" s="10">
        <f>0.75*6000</f>
        <v>4500</v>
      </c>
    </row>
    <row r="60" spans="3:16" x14ac:dyDescent="0.25">
      <c r="C60" s="13" t="s">
        <v>32</v>
      </c>
      <c r="D60" s="17">
        <f t="shared" si="4"/>
        <v>9000</v>
      </c>
      <c r="M60" s="10">
        <v>9000</v>
      </c>
    </row>
    <row r="61" spans="3:16" ht="30" x14ac:dyDescent="0.25">
      <c r="C61" s="13" t="s">
        <v>33</v>
      </c>
      <c r="D61" s="17">
        <f t="shared" si="4"/>
        <v>5000</v>
      </c>
      <c r="M61" s="10">
        <v>5000</v>
      </c>
    </row>
    <row r="62" spans="3:16" ht="15.75" thickBot="1" x14ac:dyDescent="0.3">
      <c r="C62" s="14" t="s">
        <v>39</v>
      </c>
      <c r="D62" s="21">
        <f>'[1]budget 2015-16,16-17, 17-18, '!$J$51+'[1]budget 2015-16,16-17, 17-18, '!$J$102+'[1]budget 2015-16,16-17, 17-18, '!$J$100</f>
        <v>19691.560000000001</v>
      </c>
      <c r="M62" s="10">
        <v>30402</v>
      </c>
    </row>
    <row r="63" spans="3:16" ht="15.75" thickBot="1" x14ac:dyDescent="0.3">
      <c r="C63" s="15" t="s">
        <v>31</v>
      </c>
      <c r="D63" s="22">
        <f>SUM(D57:D62)</f>
        <v>59048.222500000003</v>
      </c>
      <c r="M63" s="10">
        <f>SUM(M57:M62)</f>
        <v>69758.662500000006</v>
      </c>
    </row>
  </sheetData>
  <mergeCells count="7">
    <mergeCell ref="E3:H3"/>
    <mergeCell ref="I3:J3"/>
    <mergeCell ref="K3:M3"/>
    <mergeCell ref="N3:P3"/>
    <mergeCell ref="C9:C19"/>
    <mergeCell ref="C3:C4"/>
    <mergeCell ref="D3:D4"/>
  </mergeCells>
  <printOptions headings="1" gridLines="1"/>
  <pageMargins left="0.70866141732283472" right="0.70866141732283472" top="0.74803149606299213" bottom="0.74803149606299213" header="0.31496062992125984" footer="0.31496062992125984"/>
  <pageSetup paperSize="9" scale="63" fitToHeight="3" orientation="landscape"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2018-10-11T13:27:31Z</dcterms:modified>
</cp:coreProperties>
</file>