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ris\Documents\2013 transfer\files backup 260413\2011 transfer\General fles\Parish Council\Budgets\"/>
    </mc:Choice>
  </mc:AlternateContent>
  <bookViews>
    <workbookView xWindow="0" yWindow="0" windowWidth="20490" windowHeight="6930" activeTab="1"/>
  </bookViews>
  <sheets>
    <sheet name="2015-2016" sheetId="1" r:id="rId1"/>
    <sheet name="Alto Card record" sheetId="2" r:id="rId2"/>
  </sheets>
  <externalReferences>
    <externalReference r:id="rId3"/>
  </externalReferences>
  <definedNames>
    <definedName name="_xlnm.Print_Titles" localSheetId="0">'2015-2016'!$A:$C,'2015-2016'!$1:$10</definedName>
  </definedNames>
  <calcPr calcId="171026"/>
</workbook>
</file>

<file path=xl/calcChain.xml><?xml version="1.0" encoding="utf-8"?>
<calcChain xmlns="http://schemas.openxmlformats.org/spreadsheetml/2006/main">
  <c r="AF10" i="1" l="1"/>
  <c r="BL234" i="1"/>
  <c r="M235" i="1"/>
  <c r="L235" i="1"/>
  <c r="BM235" i="1" s="1"/>
  <c r="J235" i="1"/>
  <c r="M234" i="1"/>
  <c r="L234" i="1"/>
  <c r="J234" i="1"/>
  <c r="BM234" i="1" s="1"/>
  <c r="BL127" i="1"/>
  <c r="M127" i="1"/>
  <c r="L127" i="1"/>
  <c r="J127" i="1"/>
  <c r="BM127" i="1" s="1"/>
  <c r="S28" i="1"/>
  <c r="S29" i="1"/>
  <c r="S30" i="1"/>
  <c r="S31" i="1" s="1"/>
  <c r="S32" i="1" s="1"/>
  <c r="S33" i="1" s="1"/>
  <c r="S34" i="1" s="1"/>
  <c r="S35" i="1" s="1"/>
  <c r="S36" i="1" s="1"/>
  <c r="S37" i="1" s="1"/>
  <c r="S38" i="1" s="1"/>
  <c r="S39" i="1" s="1"/>
  <c r="S40" i="1" s="1"/>
  <c r="S41" i="1" s="1"/>
  <c r="S42" i="1" s="1"/>
  <c r="S43" i="1" s="1"/>
  <c r="S44" i="1" s="1"/>
  <c r="S45" i="1" s="1"/>
  <c r="S46" i="1" s="1"/>
  <c r="S47" i="1" s="1"/>
  <c r="S48" i="1" s="1"/>
  <c r="S49" i="1" s="1"/>
  <c r="S50" i="1" s="1"/>
  <c r="S51" i="1" s="1"/>
  <c r="S52" i="1" s="1"/>
  <c r="S53" i="1" s="1"/>
  <c r="S54" i="1" s="1"/>
  <c r="S55" i="1" s="1"/>
  <c r="S56" i="1" s="1"/>
  <c r="S57" i="1" s="1"/>
  <c r="S58" i="1" s="1"/>
  <c r="S59" i="1" s="1"/>
  <c r="S60" i="1" s="1"/>
  <c r="S61" i="1" s="1"/>
  <c r="S62" i="1" s="1"/>
  <c r="S63" i="1" s="1"/>
  <c r="S64" i="1" s="1"/>
  <c r="S65" i="1" s="1"/>
  <c r="S66" i="1" s="1"/>
  <c r="S67" i="1" s="1"/>
  <c r="S68" i="1" s="1"/>
  <c r="S69" i="1" s="1"/>
  <c r="S70" i="1" s="1"/>
  <c r="S71" i="1" s="1"/>
  <c r="S72" i="1" s="1"/>
  <c r="S73" i="1" s="1"/>
  <c r="S74" i="1" s="1"/>
  <c r="S75" i="1" s="1"/>
  <c r="S76" i="1" s="1"/>
  <c r="S77" i="1" s="1"/>
  <c r="S78" i="1" s="1"/>
  <c r="S79" i="1" s="1"/>
  <c r="S80" i="1" s="1"/>
  <c r="S81" i="1" s="1"/>
  <c r="S82" i="1" s="1"/>
  <c r="S83" i="1" s="1"/>
  <c r="S84" i="1" s="1"/>
  <c r="S85" i="1" s="1"/>
  <c r="S86" i="1" s="1"/>
  <c r="S87" i="1" s="1"/>
  <c r="S88" i="1" s="1"/>
  <c r="S89" i="1" s="1"/>
  <c r="S90" i="1" s="1"/>
  <c r="S91" i="1" s="1"/>
  <c r="S92" i="1" s="1"/>
  <c r="S93" i="1" s="1"/>
  <c r="S94" i="1" s="1"/>
  <c r="S95" i="1" s="1"/>
  <c r="S96" i="1" s="1"/>
  <c r="S97" i="1" s="1"/>
  <c r="S98" i="1" s="1"/>
  <c r="S99" i="1" s="1"/>
  <c r="S100" i="1" s="1"/>
  <c r="S101" i="1" s="1"/>
  <c r="S102" i="1" s="1"/>
  <c r="S103" i="1" s="1"/>
  <c r="S104" i="1" s="1"/>
  <c r="S105" i="1" s="1"/>
  <c r="S106" i="1" s="1"/>
  <c r="S107" i="1" s="1"/>
  <c r="S108" i="1" s="1"/>
  <c r="S109" i="1" s="1"/>
  <c r="S110" i="1" s="1"/>
  <c r="S111" i="1" s="1"/>
  <c r="S112" i="1" s="1"/>
  <c r="S113" i="1" s="1"/>
  <c r="BL282" i="1"/>
  <c r="BL281" i="1"/>
  <c r="BL280" i="1"/>
  <c r="BL279" i="1"/>
  <c r="BL278" i="1"/>
  <c r="BL277" i="1"/>
  <c r="BL276" i="1"/>
  <c r="BL275" i="1"/>
  <c r="BL274" i="1"/>
  <c r="BL273" i="1"/>
  <c r="BL272" i="1"/>
  <c r="BL271" i="1"/>
  <c r="BL270" i="1"/>
  <c r="BL269" i="1"/>
  <c r="BL268" i="1"/>
  <c r="BL267" i="1"/>
  <c r="BL266" i="1"/>
  <c r="BL265" i="1"/>
  <c r="BL264" i="1"/>
  <c r="BL263" i="1"/>
  <c r="BL262" i="1"/>
  <c r="BL261" i="1"/>
  <c r="BL260" i="1"/>
  <c r="BL259" i="1"/>
  <c r="BL258" i="1"/>
  <c r="BL257" i="1"/>
  <c r="BL256" i="1"/>
  <c r="BL255" i="1"/>
  <c r="BL254" i="1"/>
  <c r="BL253" i="1"/>
  <c r="BL252" i="1"/>
  <c r="BL251" i="1"/>
  <c r="BL250" i="1"/>
  <c r="BL249" i="1"/>
  <c r="BL248" i="1"/>
  <c r="BL247" i="1"/>
  <c r="BL246" i="1"/>
  <c r="BL245" i="1"/>
  <c r="BL244" i="1"/>
  <c r="BL243" i="1"/>
  <c r="BL242" i="1"/>
  <c r="BL241" i="1"/>
  <c r="BL240" i="1"/>
  <c r="BL239" i="1"/>
  <c r="BL238" i="1"/>
  <c r="BL237" i="1"/>
  <c r="BL236" i="1"/>
  <c r="BL235" i="1"/>
  <c r="BL233" i="1"/>
  <c r="BL232" i="1"/>
  <c r="BL231" i="1"/>
  <c r="BL230" i="1"/>
  <c r="BL229" i="1"/>
  <c r="BL228" i="1"/>
  <c r="BL227" i="1"/>
  <c r="BL226" i="1"/>
  <c r="BL225" i="1"/>
  <c r="BL224" i="1"/>
  <c r="BL223" i="1"/>
  <c r="BL222" i="1"/>
  <c r="BL221" i="1"/>
  <c r="BL220" i="1"/>
  <c r="BL219" i="1"/>
  <c r="BL218" i="1"/>
  <c r="BL217" i="1"/>
  <c r="BL216" i="1"/>
  <c r="BL215" i="1"/>
  <c r="BL214" i="1"/>
  <c r="BL213" i="1"/>
  <c r="BL212" i="1"/>
  <c r="BL211" i="1"/>
  <c r="BL210" i="1"/>
  <c r="BL209" i="1"/>
  <c r="BL208" i="1"/>
  <c r="BL207" i="1"/>
  <c r="BL206" i="1"/>
  <c r="BL205" i="1"/>
  <c r="BL204" i="1"/>
  <c r="BL203" i="1"/>
  <c r="BL202" i="1"/>
  <c r="BL201" i="1"/>
  <c r="BL200" i="1"/>
  <c r="BL199" i="1"/>
  <c r="BL198" i="1"/>
  <c r="BL197" i="1"/>
  <c r="BL196" i="1"/>
  <c r="BL195" i="1"/>
  <c r="BL194" i="1"/>
  <c r="BL193" i="1"/>
  <c r="BL192" i="1"/>
  <c r="BL191" i="1"/>
  <c r="BL190" i="1"/>
  <c r="BL189" i="1"/>
  <c r="BL188" i="1"/>
  <c r="BL187" i="1"/>
  <c r="BL186" i="1"/>
  <c r="BL185" i="1"/>
  <c r="BL184" i="1"/>
  <c r="BL183" i="1"/>
  <c r="BL182" i="1"/>
  <c r="BL181" i="1"/>
  <c r="BL180" i="1"/>
  <c r="BL179" i="1"/>
  <c r="BL178" i="1"/>
  <c r="BL177" i="1"/>
  <c r="BL176" i="1"/>
  <c r="BL175" i="1"/>
  <c r="BL174" i="1"/>
  <c r="BL173" i="1"/>
  <c r="BL172" i="1"/>
  <c r="BL171" i="1"/>
  <c r="BL170" i="1"/>
  <c r="BL169" i="1"/>
  <c r="BL168" i="1"/>
  <c r="BL167" i="1"/>
  <c r="BL166" i="1"/>
  <c r="BL165" i="1"/>
  <c r="BL164" i="1"/>
  <c r="BL163" i="1"/>
  <c r="BL162" i="1"/>
  <c r="BL161" i="1"/>
  <c r="BL160" i="1"/>
  <c r="BL159" i="1"/>
  <c r="BL158" i="1"/>
  <c r="BL157" i="1"/>
  <c r="BL156" i="1"/>
  <c r="BL155" i="1"/>
  <c r="BL154" i="1"/>
  <c r="BL153" i="1"/>
  <c r="BL152" i="1"/>
  <c r="BL151" i="1"/>
  <c r="BL150" i="1"/>
  <c r="BL149" i="1"/>
  <c r="BL148" i="1"/>
  <c r="BL147" i="1"/>
  <c r="BL146" i="1"/>
  <c r="BL145" i="1"/>
  <c r="BL144" i="1"/>
  <c r="BL143" i="1"/>
  <c r="BL142" i="1"/>
  <c r="BL141" i="1"/>
  <c r="BL140" i="1"/>
  <c r="BL139" i="1"/>
  <c r="BL138" i="1"/>
  <c r="BL137" i="1"/>
  <c r="BL136" i="1"/>
  <c r="BL135" i="1"/>
  <c r="BL134" i="1"/>
  <c r="BL133" i="1"/>
  <c r="BL132" i="1"/>
  <c r="BL131" i="1"/>
  <c r="BL130" i="1"/>
  <c r="BL129" i="1"/>
  <c r="BL128" i="1"/>
  <c r="BL126" i="1"/>
  <c r="BL125" i="1"/>
  <c r="BL124" i="1"/>
  <c r="BL123" i="1"/>
  <c r="BL122" i="1"/>
  <c r="BL121" i="1"/>
  <c r="BL120" i="1"/>
  <c r="BL119" i="1"/>
  <c r="BL118" i="1"/>
  <c r="BL117" i="1"/>
  <c r="BL116" i="1"/>
  <c r="BL115" i="1"/>
  <c r="BL114" i="1"/>
  <c r="BL113" i="1"/>
  <c r="BL112" i="1"/>
  <c r="BL111" i="1"/>
  <c r="BL110" i="1"/>
  <c r="BL109" i="1"/>
  <c r="BL108" i="1"/>
  <c r="BL107" i="1"/>
  <c r="BL106" i="1"/>
  <c r="BL105" i="1"/>
  <c r="BL104" i="1"/>
  <c r="BL103" i="1"/>
  <c r="BL102" i="1"/>
  <c r="BL101" i="1"/>
  <c r="BL100" i="1"/>
  <c r="BL99" i="1"/>
  <c r="BL98" i="1"/>
  <c r="BL97" i="1"/>
  <c r="BL96" i="1"/>
  <c r="BL95" i="1"/>
  <c r="BL94" i="1"/>
  <c r="BL93" i="1"/>
  <c r="BL92" i="1"/>
  <c r="BL91" i="1"/>
  <c r="BL90" i="1"/>
  <c r="BL89" i="1"/>
  <c r="BL88" i="1"/>
  <c r="BL87" i="1"/>
  <c r="BL86" i="1"/>
  <c r="BL85" i="1"/>
  <c r="BL84" i="1"/>
  <c r="BL83" i="1"/>
  <c r="BL82" i="1"/>
  <c r="BL81" i="1"/>
  <c r="BL80" i="1"/>
  <c r="BL79" i="1"/>
  <c r="BL78" i="1"/>
  <c r="BL77" i="1"/>
  <c r="BL76" i="1"/>
  <c r="BL75" i="1"/>
  <c r="BL74" i="1"/>
  <c r="BL73" i="1"/>
  <c r="BL72" i="1"/>
  <c r="BL71" i="1"/>
  <c r="BL70" i="1"/>
  <c r="BL69" i="1"/>
  <c r="BL68" i="1"/>
  <c r="BL67" i="1"/>
  <c r="BL66" i="1"/>
  <c r="BL65" i="1"/>
  <c r="BL64" i="1"/>
  <c r="BL63" i="1"/>
  <c r="BL62" i="1"/>
  <c r="BL61" i="1"/>
  <c r="BL60" i="1"/>
  <c r="BL59" i="1"/>
  <c r="BL58" i="1"/>
  <c r="BL57" i="1"/>
  <c r="BL56" i="1"/>
  <c r="BL55" i="1"/>
  <c r="BL54" i="1"/>
  <c r="BL53" i="1"/>
  <c r="BL52" i="1"/>
  <c r="BL51" i="1"/>
  <c r="BL50" i="1"/>
  <c r="BL49" i="1"/>
  <c r="BL48" i="1"/>
  <c r="BL47" i="1"/>
  <c r="BL46" i="1"/>
  <c r="BL45" i="1"/>
  <c r="BL44" i="1"/>
  <c r="BL43" i="1"/>
  <c r="BL42" i="1"/>
  <c r="BL41" i="1"/>
  <c r="BL40" i="1"/>
  <c r="BL39" i="1"/>
  <c r="BL38" i="1"/>
  <c r="BL37" i="1"/>
  <c r="BL36" i="1"/>
  <c r="BL35" i="1"/>
  <c r="BL34" i="1"/>
  <c r="BL33" i="1"/>
  <c r="BL32" i="1"/>
  <c r="BL31" i="1"/>
  <c r="BL30" i="1"/>
  <c r="BL29" i="1"/>
  <c r="BL28" i="1"/>
  <c r="BL27" i="1"/>
  <c r="BL26" i="1"/>
  <c r="BL25" i="1"/>
  <c r="BL24" i="1"/>
  <c r="BL23" i="1"/>
  <c r="BL22" i="1"/>
  <c r="BL21" i="1"/>
  <c r="BL20" i="1"/>
  <c r="BL19" i="1"/>
  <c r="BL18" i="1"/>
  <c r="BL17" i="1"/>
  <c r="BL16" i="1"/>
  <c r="BL15" i="1"/>
  <c r="BL14" i="1"/>
  <c r="BL13" i="1"/>
  <c r="BL12" i="1"/>
  <c r="M282" i="1"/>
  <c r="L282" i="1"/>
  <c r="J282" i="1"/>
  <c r="BM282" i="1" s="1"/>
  <c r="M281" i="1"/>
  <c r="J281" i="1"/>
  <c r="M280" i="1"/>
  <c r="L280" i="1"/>
  <c r="BM280" i="1" s="1"/>
  <c r="J280" i="1"/>
  <c r="M279" i="1"/>
  <c r="L279" i="1"/>
  <c r="J279" i="1"/>
  <c r="BM279" i="1" s="1"/>
  <c r="M278" i="1"/>
  <c r="L278" i="1"/>
  <c r="J278" i="1"/>
  <c r="M277" i="1"/>
  <c r="BM277" i="1" s="1"/>
  <c r="L277" i="1"/>
  <c r="J277" i="1"/>
  <c r="M276" i="1"/>
  <c r="L276" i="1"/>
  <c r="J276" i="1"/>
  <c r="M275" i="1"/>
  <c r="L275" i="1"/>
  <c r="J275" i="1"/>
  <c r="BM275" i="1" s="1"/>
  <c r="M274" i="1"/>
  <c r="L274" i="1"/>
  <c r="J274" i="1"/>
  <c r="M273" i="1"/>
  <c r="BM273" i="1" s="1"/>
  <c r="L273" i="1"/>
  <c r="J273" i="1"/>
  <c r="M272" i="1"/>
  <c r="L272" i="1"/>
  <c r="BM272" i="1" s="1"/>
  <c r="J272" i="1"/>
  <c r="M271" i="1"/>
  <c r="L271" i="1"/>
  <c r="J271" i="1"/>
  <c r="BM271" i="1" s="1"/>
  <c r="M270" i="1"/>
  <c r="L270" i="1"/>
  <c r="J270" i="1"/>
  <c r="M269" i="1"/>
  <c r="BM269" i="1" s="1"/>
  <c r="L269" i="1"/>
  <c r="J269" i="1"/>
  <c r="M268" i="1"/>
  <c r="L268" i="1"/>
  <c r="BM268" i="1" s="1"/>
  <c r="J268" i="1"/>
  <c r="M267" i="1"/>
  <c r="L267" i="1"/>
  <c r="J267" i="1"/>
  <c r="BM267" i="1" s="1"/>
  <c r="M266" i="1"/>
  <c r="L266" i="1"/>
  <c r="J266" i="1"/>
  <c r="M265" i="1"/>
  <c r="BM265" i="1" s="1"/>
  <c r="L265" i="1"/>
  <c r="J265" i="1"/>
  <c r="M264" i="1"/>
  <c r="L264" i="1"/>
  <c r="BM264" i="1" s="1"/>
  <c r="J264" i="1"/>
  <c r="M263" i="1"/>
  <c r="L263" i="1"/>
  <c r="J263" i="1"/>
  <c r="BM263" i="1" s="1"/>
  <c r="M262" i="1"/>
  <c r="L262" i="1"/>
  <c r="J262" i="1"/>
  <c r="M261" i="1"/>
  <c r="BM261" i="1" s="1"/>
  <c r="L261" i="1"/>
  <c r="J261" i="1"/>
  <c r="M260" i="1"/>
  <c r="L260" i="1"/>
  <c r="BM260" i="1" s="1"/>
  <c r="J260" i="1"/>
  <c r="M259" i="1"/>
  <c r="L259" i="1"/>
  <c r="J259" i="1"/>
  <c r="BM259" i="1" s="1"/>
  <c r="M258" i="1"/>
  <c r="L258" i="1"/>
  <c r="J258" i="1"/>
  <c r="M257" i="1"/>
  <c r="BM257" i="1" s="1"/>
  <c r="L257" i="1"/>
  <c r="J257" i="1"/>
  <c r="M256" i="1"/>
  <c r="L256" i="1"/>
  <c r="BM256" i="1" s="1"/>
  <c r="J256" i="1"/>
  <c r="M255" i="1"/>
  <c r="L255" i="1"/>
  <c r="J255" i="1"/>
  <c r="BM255" i="1" s="1"/>
  <c r="M254" i="1"/>
  <c r="L254" i="1"/>
  <c r="J254" i="1"/>
  <c r="M253" i="1"/>
  <c r="BM253" i="1" s="1"/>
  <c r="L253" i="1"/>
  <c r="J253" i="1"/>
  <c r="M252" i="1"/>
  <c r="L252" i="1"/>
  <c r="BM252" i="1" s="1"/>
  <c r="J252" i="1"/>
  <c r="M251" i="1"/>
  <c r="L251" i="1"/>
  <c r="J251" i="1"/>
  <c r="BM251" i="1" s="1"/>
  <c r="M250" i="1"/>
  <c r="L250" i="1"/>
  <c r="J250" i="1"/>
  <c r="M249" i="1"/>
  <c r="BM249" i="1" s="1"/>
  <c r="L249" i="1"/>
  <c r="J249" i="1"/>
  <c r="M248" i="1"/>
  <c r="L248" i="1"/>
  <c r="BM248" i="1" s="1"/>
  <c r="J248" i="1"/>
  <c r="M247" i="1"/>
  <c r="L247" i="1"/>
  <c r="J247" i="1"/>
  <c r="BM247" i="1" s="1"/>
  <c r="M246" i="1"/>
  <c r="L246" i="1"/>
  <c r="J246" i="1"/>
  <c r="M245" i="1"/>
  <c r="BM245" i="1" s="1"/>
  <c r="L245" i="1"/>
  <c r="J245" i="1"/>
  <c r="M244" i="1"/>
  <c r="L244" i="1"/>
  <c r="BM244" i="1" s="1"/>
  <c r="J244" i="1"/>
  <c r="M243" i="1"/>
  <c r="L243" i="1"/>
  <c r="J243" i="1"/>
  <c r="BM243" i="1" s="1"/>
  <c r="M242" i="1"/>
  <c r="L242" i="1"/>
  <c r="J242" i="1"/>
  <c r="M241" i="1"/>
  <c r="BM241" i="1" s="1"/>
  <c r="L241" i="1"/>
  <c r="J241" i="1"/>
  <c r="M240" i="1"/>
  <c r="L240" i="1"/>
  <c r="BM240" i="1" s="1"/>
  <c r="J240" i="1"/>
  <c r="M239" i="1"/>
  <c r="L239" i="1"/>
  <c r="J239" i="1"/>
  <c r="BM239" i="1" s="1"/>
  <c r="M238" i="1"/>
  <c r="L238" i="1"/>
  <c r="J238" i="1"/>
  <c r="M237" i="1"/>
  <c r="BM237" i="1" s="1"/>
  <c r="L237" i="1"/>
  <c r="J237" i="1"/>
  <c r="M236" i="1"/>
  <c r="L236" i="1"/>
  <c r="BM236" i="1" s="1"/>
  <c r="J236" i="1"/>
  <c r="M233" i="1"/>
  <c r="L233" i="1"/>
  <c r="J233" i="1"/>
  <c r="BM233" i="1" s="1"/>
  <c r="M232" i="1"/>
  <c r="L232" i="1"/>
  <c r="J232" i="1"/>
  <c r="M231" i="1"/>
  <c r="BM231" i="1" s="1"/>
  <c r="L231" i="1"/>
  <c r="J231" i="1"/>
  <c r="M230" i="1"/>
  <c r="L230" i="1"/>
  <c r="BM230" i="1" s="1"/>
  <c r="J230" i="1"/>
  <c r="M229" i="1"/>
  <c r="L229" i="1"/>
  <c r="J229" i="1"/>
  <c r="BM229" i="1" s="1"/>
  <c r="M228" i="1"/>
  <c r="L228" i="1"/>
  <c r="J228" i="1"/>
  <c r="M227" i="1"/>
  <c r="BM227" i="1" s="1"/>
  <c r="L227" i="1"/>
  <c r="J227" i="1"/>
  <c r="M226" i="1"/>
  <c r="L226" i="1"/>
  <c r="BM226" i="1" s="1"/>
  <c r="J226" i="1"/>
  <c r="M225" i="1"/>
  <c r="J225" i="1"/>
  <c r="M224" i="1"/>
  <c r="BM224" i="1" s="1"/>
  <c r="L224" i="1"/>
  <c r="J224" i="1"/>
  <c r="M223" i="1"/>
  <c r="L223" i="1"/>
  <c r="BM223" i="1" s="1"/>
  <c r="J223" i="1"/>
  <c r="M222" i="1"/>
  <c r="L222" i="1"/>
  <c r="J222" i="1"/>
  <c r="BM222" i="1" s="1"/>
  <c r="M221" i="1"/>
  <c r="L221" i="1"/>
  <c r="J221" i="1"/>
  <c r="M220" i="1"/>
  <c r="BM220" i="1" s="1"/>
  <c r="L220" i="1"/>
  <c r="J220" i="1"/>
  <c r="M219" i="1"/>
  <c r="L219" i="1"/>
  <c r="BM219" i="1" s="1"/>
  <c r="J219" i="1"/>
  <c r="M218" i="1"/>
  <c r="L218" i="1"/>
  <c r="J218" i="1"/>
  <c r="BM218" i="1" s="1"/>
  <c r="M217" i="1"/>
  <c r="L217" i="1"/>
  <c r="J217" i="1"/>
  <c r="M216" i="1"/>
  <c r="BM216" i="1" s="1"/>
  <c r="L216" i="1"/>
  <c r="J216" i="1"/>
  <c r="M215" i="1"/>
  <c r="L215" i="1"/>
  <c r="BM215" i="1" s="1"/>
  <c r="J215" i="1"/>
  <c r="M214" i="1"/>
  <c r="L214" i="1"/>
  <c r="J214" i="1"/>
  <c r="BM214" i="1" s="1"/>
  <c r="M213" i="1"/>
  <c r="L213" i="1"/>
  <c r="J213" i="1"/>
  <c r="M212" i="1"/>
  <c r="BM212" i="1" s="1"/>
  <c r="L212" i="1"/>
  <c r="J212" i="1"/>
  <c r="M211" i="1"/>
  <c r="L211" i="1"/>
  <c r="BM211" i="1" s="1"/>
  <c r="J211" i="1"/>
  <c r="M210" i="1"/>
  <c r="L210" i="1"/>
  <c r="J210" i="1"/>
  <c r="BM210" i="1" s="1"/>
  <c r="M209" i="1"/>
  <c r="L209" i="1"/>
  <c r="J209" i="1"/>
  <c r="M208" i="1"/>
  <c r="BM208" i="1" s="1"/>
  <c r="L208" i="1"/>
  <c r="J208" i="1"/>
  <c r="M207" i="1"/>
  <c r="L207" i="1"/>
  <c r="BM207" i="1" s="1"/>
  <c r="J207" i="1"/>
  <c r="M206" i="1"/>
  <c r="L206" i="1"/>
  <c r="J206" i="1"/>
  <c r="BM206" i="1" s="1"/>
  <c r="M205" i="1"/>
  <c r="L205" i="1"/>
  <c r="J205" i="1"/>
  <c r="M204" i="1"/>
  <c r="BM204" i="1" s="1"/>
  <c r="L204" i="1"/>
  <c r="J204" i="1"/>
  <c r="M203" i="1"/>
  <c r="L203" i="1"/>
  <c r="BM203" i="1" s="1"/>
  <c r="J203" i="1"/>
  <c r="M202" i="1"/>
  <c r="L202" i="1"/>
  <c r="J202" i="1"/>
  <c r="BM202" i="1" s="1"/>
  <c r="M201" i="1"/>
  <c r="L201" i="1"/>
  <c r="J201" i="1"/>
  <c r="M200" i="1"/>
  <c r="BM200" i="1" s="1"/>
  <c r="L200" i="1"/>
  <c r="J200" i="1"/>
  <c r="M199" i="1"/>
  <c r="L199" i="1"/>
  <c r="BM199" i="1" s="1"/>
  <c r="J199" i="1"/>
  <c r="M198" i="1"/>
  <c r="L198" i="1"/>
  <c r="J198" i="1"/>
  <c r="BM198" i="1" s="1"/>
  <c r="M197" i="1"/>
  <c r="L197" i="1"/>
  <c r="J197" i="1"/>
  <c r="M196" i="1"/>
  <c r="BM196" i="1" s="1"/>
  <c r="L196" i="1"/>
  <c r="J196" i="1"/>
  <c r="M195" i="1"/>
  <c r="L195" i="1"/>
  <c r="BM195" i="1" s="1"/>
  <c r="J195" i="1"/>
  <c r="M194" i="1"/>
  <c r="L194" i="1"/>
  <c r="J194" i="1"/>
  <c r="BM194" i="1" s="1"/>
  <c r="M193" i="1"/>
  <c r="L193" i="1"/>
  <c r="J193" i="1"/>
  <c r="M192" i="1"/>
  <c r="BM192" i="1" s="1"/>
  <c r="L192" i="1"/>
  <c r="J192" i="1"/>
  <c r="M191" i="1"/>
  <c r="L191" i="1"/>
  <c r="BM191" i="1" s="1"/>
  <c r="J191" i="1"/>
  <c r="M190" i="1"/>
  <c r="L190" i="1"/>
  <c r="J190" i="1"/>
  <c r="BM190" i="1" s="1"/>
  <c r="M189" i="1"/>
  <c r="L189" i="1"/>
  <c r="J189" i="1"/>
  <c r="M188" i="1"/>
  <c r="BM188" i="1" s="1"/>
  <c r="L188" i="1"/>
  <c r="J188" i="1"/>
  <c r="M187" i="1"/>
  <c r="L187" i="1"/>
  <c r="BM187" i="1" s="1"/>
  <c r="J187" i="1"/>
  <c r="M186" i="1"/>
  <c r="L186" i="1"/>
  <c r="J186" i="1"/>
  <c r="BM186" i="1" s="1"/>
  <c r="M185" i="1"/>
  <c r="L185" i="1"/>
  <c r="J185" i="1"/>
  <c r="L184" i="1"/>
  <c r="BM184" i="1" s="1"/>
  <c r="M183" i="1"/>
  <c r="L183" i="1"/>
  <c r="J183" i="1"/>
  <c r="M182" i="1"/>
  <c r="BM182" i="1" s="1"/>
  <c r="L182" i="1"/>
  <c r="J182" i="1"/>
  <c r="M181" i="1"/>
  <c r="L181" i="1"/>
  <c r="BM181" i="1" s="1"/>
  <c r="J181" i="1"/>
  <c r="M180" i="1"/>
  <c r="L180" i="1"/>
  <c r="J180" i="1"/>
  <c r="BM180" i="1" s="1"/>
  <c r="M179" i="1"/>
  <c r="L179" i="1"/>
  <c r="J179" i="1"/>
  <c r="M178" i="1"/>
  <c r="BM178" i="1" s="1"/>
  <c r="L178" i="1"/>
  <c r="J178" i="1"/>
  <c r="M177" i="1"/>
  <c r="L177" i="1"/>
  <c r="BM177" i="1" s="1"/>
  <c r="J177" i="1"/>
  <c r="M176" i="1"/>
  <c r="L176" i="1"/>
  <c r="J176" i="1"/>
  <c r="BM176" i="1" s="1"/>
  <c r="M175" i="1"/>
  <c r="L175" i="1"/>
  <c r="J175" i="1"/>
  <c r="M174" i="1"/>
  <c r="BM174" i="1" s="1"/>
  <c r="L174" i="1"/>
  <c r="J174" i="1"/>
  <c r="M173" i="1"/>
  <c r="L173" i="1"/>
  <c r="BM173" i="1" s="1"/>
  <c r="J173" i="1"/>
  <c r="M172" i="1"/>
  <c r="L172" i="1"/>
  <c r="J172" i="1"/>
  <c r="BM172" i="1" s="1"/>
  <c r="M171" i="1"/>
  <c r="L171" i="1"/>
  <c r="J171" i="1"/>
  <c r="M170" i="1"/>
  <c r="L170" i="1"/>
  <c r="J170" i="1"/>
  <c r="M169" i="1"/>
  <c r="L169" i="1"/>
  <c r="BM169" i="1" s="1"/>
  <c r="J169" i="1"/>
  <c r="M168" i="1"/>
  <c r="L168" i="1"/>
  <c r="J168" i="1"/>
  <c r="BM168" i="1" s="1"/>
  <c r="M167" i="1"/>
  <c r="L167" i="1"/>
  <c r="J167" i="1"/>
  <c r="M166" i="1"/>
  <c r="BM166" i="1" s="1"/>
  <c r="J166" i="1"/>
  <c r="M165" i="1"/>
  <c r="L165" i="1"/>
  <c r="J165" i="1"/>
  <c r="BM165" i="1" s="1"/>
  <c r="M164" i="1"/>
  <c r="L164" i="1"/>
  <c r="J164" i="1"/>
  <c r="M163" i="1"/>
  <c r="BM163" i="1" s="1"/>
  <c r="L163" i="1"/>
  <c r="J163" i="1"/>
  <c r="M162" i="1"/>
  <c r="L162" i="1"/>
  <c r="BM162" i="1" s="1"/>
  <c r="J162" i="1"/>
  <c r="M161" i="1"/>
  <c r="L161" i="1"/>
  <c r="J161" i="1"/>
  <c r="BM161" i="1" s="1"/>
  <c r="M160" i="1"/>
  <c r="L160" i="1"/>
  <c r="J160" i="1"/>
  <c r="M159" i="1"/>
  <c r="BM159" i="1" s="1"/>
  <c r="L159" i="1"/>
  <c r="J159" i="1"/>
  <c r="M158" i="1"/>
  <c r="L158" i="1"/>
  <c r="BM158" i="1" s="1"/>
  <c r="J158" i="1"/>
  <c r="M157" i="1"/>
  <c r="L157" i="1"/>
  <c r="J157" i="1"/>
  <c r="BM157" i="1" s="1"/>
  <c r="M156" i="1"/>
  <c r="L156" i="1"/>
  <c r="J156" i="1"/>
  <c r="M155" i="1"/>
  <c r="BM155" i="1" s="1"/>
  <c r="L155" i="1"/>
  <c r="J155" i="1"/>
  <c r="M154" i="1"/>
  <c r="L154" i="1"/>
  <c r="BM154" i="1" s="1"/>
  <c r="J154" i="1"/>
  <c r="M153" i="1"/>
  <c r="L153" i="1"/>
  <c r="J153" i="1"/>
  <c r="BM153" i="1" s="1"/>
  <c r="M152" i="1"/>
  <c r="L152" i="1"/>
  <c r="J152" i="1"/>
  <c r="M151" i="1"/>
  <c r="BM151" i="1" s="1"/>
  <c r="L151" i="1"/>
  <c r="J151" i="1"/>
  <c r="M150" i="1"/>
  <c r="L150" i="1"/>
  <c r="BM150" i="1" s="1"/>
  <c r="J150" i="1"/>
  <c r="M149" i="1"/>
  <c r="L149" i="1"/>
  <c r="J149" i="1"/>
  <c r="BM149" i="1" s="1"/>
  <c r="M148" i="1"/>
  <c r="L148" i="1"/>
  <c r="J148" i="1"/>
  <c r="M147" i="1"/>
  <c r="BM147" i="1" s="1"/>
  <c r="L147" i="1"/>
  <c r="J147" i="1"/>
  <c r="M146" i="1"/>
  <c r="L146" i="1"/>
  <c r="BM146" i="1" s="1"/>
  <c r="J146" i="1"/>
  <c r="M145" i="1"/>
  <c r="L145" i="1"/>
  <c r="J145" i="1"/>
  <c r="BM145" i="1" s="1"/>
  <c r="M144" i="1"/>
  <c r="L144" i="1"/>
  <c r="J144" i="1"/>
  <c r="M143" i="1"/>
  <c r="BM143" i="1" s="1"/>
  <c r="L143" i="1"/>
  <c r="J143" i="1"/>
  <c r="M142" i="1"/>
  <c r="L142" i="1"/>
  <c r="BM142" i="1" s="1"/>
  <c r="J142" i="1"/>
  <c r="M141" i="1"/>
  <c r="L141" i="1"/>
  <c r="J141" i="1"/>
  <c r="BM141" i="1" s="1"/>
  <c r="M140" i="1"/>
  <c r="L140" i="1"/>
  <c r="J140" i="1"/>
  <c r="M139" i="1"/>
  <c r="L139" i="1"/>
  <c r="J139" i="1"/>
  <c r="M138" i="1"/>
  <c r="L138" i="1"/>
  <c r="BM138" i="1" s="1"/>
  <c r="J138" i="1"/>
  <c r="M137" i="1"/>
  <c r="L137" i="1"/>
  <c r="J137" i="1"/>
  <c r="BM137" i="1" s="1"/>
  <c r="M136" i="1"/>
  <c r="L136" i="1"/>
  <c r="J136" i="1"/>
  <c r="M135" i="1"/>
  <c r="BM135" i="1" s="1"/>
  <c r="L135" i="1"/>
  <c r="J135" i="1"/>
  <c r="M134" i="1"/>
  <c r="L134" i="1"/>
  <c r="BM134" i="1" s="1"/>
  <c r="J134" i="1"/>
  <c r="M133" i="1"/>
  <c r="L133" i="1"/>
  <c r="J133" i="1"/>
  <c r="BM133" i="1" s="1"/>
  <c r="M132" i="1"/>
  <c r="L132" i="1"/>
  <c r="J132" i="1"/>
  <c r="M131" i="1"/>
  <c r="BM131" i="1" s="1"/>
  <c r="L131" i="1"/>
  <c r="J131" i="1"/>
  <c r="M130" i="1"/>
  <c r="L130" i="1"/>
  <c r="BM130" i="1" s="1"/>
  <c r="J130" i="1"/>
  <c r="M129" i="1"/>
  <c r="L129" i="1"/>
  <c r="J129" i="1"/>
  <c r="BM129" i="1" s="1"/>
  <c r="M128" i="1"/>
  <c r="L128" i="1"/>
  <c r="J128" i="1"/>
  <c r="M126" i="1"/>
  <c r="BM126" i="1" s="1"/>
  <c r="L126" i="1"/>
  <c r="J126" i="1"/>
  <c r="M125" i="1"/>
  <c r="L125" i="1"/>
  <c r="BM125" i="1" s="1"/>
  <c r="J125" i="1"/>
  <c r="M124" i="1"/>
  <c r="L124" i="1"/>
  <c r="J124" i="1"/>
  <c r="BM124" i="1" s="1"/>
  <c r="M123" i="1"/>
  <c r="L123" i="1"/>
  <c r="J123" i="1"/>
  <c r="M122" i="1"/>
  <c r="BM122" i="1" s="1"/>
  <c r="L122" i="1"/>
  <c r="J122" i="1"/>
  <c r="M121" i="1"/>
  <c r="L121" i="1"/>
  <c r="BM121" i="1" s="1"/>
  <c r="J121" i="1"/>
  <c r="M120" i="1"/>
  <c r="L120" i="1"/>
  <c r="J120" i="1"/>
  <c r="BM120" i="1" s="1"/>
  <c r="M119" i="1"/>
  <c r="L119" i="1"/>
  <c r="J119" i="1"/>
  <c r="M118" i="1"/>
  <c r="BM118" i="1" s="1"/>
  <c r="L118" i="1"/>
  <c r="J118" i="1"/>
  <c r="M117" i="1"/>
  <c r="L117" i="1"/>
  <c r="BM117" i="1" s="1"/>
  <c r="J117" i="1"/>
  <c r="M116" i="1"/>
  <c r="L116" i="1"/>
  <c r="J116" i="1"/>
  <c r="BM116" i="1" s="1"/>
  <c r="M115" i="1"/>
  <c r="L115" i="1"/>
  <c r="J115" i="1"/>
  <c r="M114" i="1"/>
  <c r="BM114" i="1" s="1"/>
  <c r="L114" i="1"/>
  <c r="J114" i="1"/>
  <c r="M113" i="1"/>
  <c r="L113" i="1"/>
  <c r="BM113" i="1" s="1"/>
  <c r="J113" i="1"/>
  <c r="M112" i="1"/>
  <c r="L112" i="1"/>
  <c r="J112" i="1"/>
  <c r="BM112" i="1" s="1"/>
  <c r="M111" i="1"/>
  <c r="L111" i="1"/>
  <c r="J111" i="1"/>
  <c r="M110" i="1"/>
  <c r="BM110" i="1" s="1"/>
  <c r="L110" i="1"/>
  <c r="J110" i="1"/>
  <c r="M109" i="1"/>
  <c r="L109" i="1"/>
  <c r="BM109" i="1" s="1"/>
  <c r="J109" i="1"/>
  <c r="M108" i="1"/>
  <c r="L108" i="1"/>
  <c r="J108" i="1"/>
  <c r="BM108" i="1" s="1"/>
  <c r="M107" i="1"/>
  <c r="L107" i="1"/>
  <c r="J107" i="1"/>
  <c r="M106" i="1"/>
  <c r="BM106" i="1" s="1"/>
  <c r="L106" i="1"/>
  <c r="J106" i="1"/>
  <c r="M105" i="1"/>
  <c r="L105" i="1"/>
  <c r="BM105" i="1" s="1"/>
  <c r="J105" i="1"/>
  <c r="M104" i="1"/>
  <c r="L104" i="1"/>
  <c r="J104" i="1"/>
  <c r="BM104" i="1" s="1"/>
  <c r="M103" i="1"/>
  <c r="L103" i="1"/>
  <c r="J103" i="1"/>
  <c r="M102" i="1"/>
  <c r="BM102" i="1" s="1"/>
  <c r="L102" i="1"/>
  <c r="J102" i="1"/>
  <c r="M101" i="1"/>
  <c r="L101" i="1"/>
  <c r="BM101" i="1" s="1"/>
  <c r="J101" i="1"/>
  <c r="M100" i="1"/>
  <c r="L100" i="1"/>
  <c r="J100" i="1"/>
  <c r="BM100" i="1" s="1"/>
  <c r="M99" i="1"/>
  <c r="L99" i="1"/>
  <c r="J99" i="1"/>
  <c r="M98" i="1"/>
  <c r="BM98" i="1" s="1"/>
  <c r="L98" i="1"/>
  <c r="J98" i="1"/>
  <c r="M97" i="1"/>
  <c r="L97" i="1"/>
  <c r="BM97" i="1" s="1"/>
  <c r="J97" i="1"/>
  <c r="M96" i="1"/>
  <c r="L96" i="1"/>
  <c r="J96" i="1"/>
  <c r="BM96" i="1" s="1"/>
  <c r="M95" i="1"/>
  <c r="L95" i="1"/>
  <c r="J95" i="1"/>
  <c r="M94" i="1"/>
  <c r="BM94" i="1" s="1"/>
  <c r="L94" i="1"/>
  <c r="J94" i="1"/>
  <c r="M93" i="1"/>
  <c r="L93" i="1"/>
  <c r="BM93" i="1" s="1"/>
  <c r="J93" i="1"/>
  <c r="M92" i="1"/>
  <c r="L92" i="1"/>
  <c r="J92" i="1"/>
  <c r="M91" i="1"/>
  <c r="J91" i="1"/>
  <c r="M90" i="1"/>
  <c r="L90" i="1"/>
  <c r="BM90" i="1" s="1"/>
  <c r="J90" i="1"/>
  <c r="M89" i="1"/>
  <c r="L89" i="1"/>
  <c r="J89" i="1"/>
  <c r="BM89" i="1" s="1"/>
  <c r="M88" i="1"/>
  <c r="L88" i="1"/>
  <c r="J88" i="1"/>
  <c r="M87" i="1"/>
  <c r="BM87" i="1" s="1"/>
  <c r="L87" i="1"/>
  <c r="J87" i="1"/>
  <c r="M86" i="1"/>
  <c r="L86" i="1"/>
  <c r="BM86" i="1" s="1"/>
  <c r="J86" i="1"/>
  <c r="M85" i="1"/>
  <c r="L85" i="1"/>
  <c r="J85" i="1"/>
  <c r="BM85" i="1" s="1"/>
  <c r="M84" i="1"/>
  <c r="L84" i="1"/>
  <c r="J84" i="1"/>
  <c r="M83" i="1"/>
  <c r="BM83" i="1" s="1"/>
  <c r="L83" i="1"/>
  <c r="J83" i="1"/>
  <c r="M82" i="1"/>
  <c r="L82" i="1"/>
  <c r="BM82" i="1" s="1"/>
  <c r="J82" i="1"/>
  <c r="M81" i="1"/>
  <c r="L81" i="1"/>
  <c r="J81" i="1"/>
  <c r="BM81" i="1" s="1"/>
  <c r="M80" i="1"/>
  <c r="L80" i="1"/>
  <c r="J80" i="1"/>
  <c r="M79" i="1"/>
  <c r="BM79" i="1" s="1"/>
  <c r="L79" i="1"/>
  <c r="J79" i="1"/>
  <c r="M78" i="1"/>
  <c r="L78" i="1"/>
  <c r="BM78" i="1" s="1"/>
  <c r="J78" i="1"/>
  <c r="M77" i="1"/>
  <c r="L77" i="1"/>
  <c r="J77" i="1"/>
  <c r="BM77" i="1" s="1"/>
  <c r="M76" i="1"/>
  <c r="L76" i="1"/>
  <c r="J76" i="1"/>
  <c r="M75" i="1"/>
  <c r="BM75" i="1" s="1"/>
  <c r="L75" i="1"/>
  <c r="J75" i="1"/>
  <c r="M74" i="1"/>
  <c r="L74" i="1"/>
  <c r="BM74" i="1" s="1"/>
  <c r="J74" i="1"/>
  <c r="M73" i="1"/>
  <c r="L73" i="1"/>
  <c r="J73" i="1"/>
  <c r="BM73" i="1" s="1"/>
  <c r="M72" i="1"/>
  <c r="L72" i="1"/>
  <c r="J72" i="1"/>
  <c r="M71" i="1"/>
  <c r="BM71" i="1" s="1"/>
  <c r="L71" i="1"/>
  <c r="J71" i="1"/>
  <c r="M70" i="1"/>
  <c r="L70" i="1"/>
  <c r="BM70" i="1" s="1"/>
  <c r="J70" i="1"/>
  <c r="M69" i="1"/>
  <c r="L69" i="1"/>
  <c r="J69" i="1"/>
  <c r="BM69" i="1" s="1"/>
  <c r="M68" i="1"/>
  <c r="L68" i="1"/>
  <c r="J68" i="1"/>
  <c r="M67" i="1"/>
  <c r="BM67" i="1" s="1"/>
  <c r="L67" i="1"/>
  <c r="J67" i="1"/>
  <c r="M66" i="1"/>
  <c r="L66" i="1"/>
  <c r="BM66" i="1" s="1"/>
  <c r="J66" i="1"/>
  <c r="M65" i="1"/>
  <c r="L65" i="1"/>
  <c r="J65" i="1"/>
  <c r="BM65" i="1" s="1"/>
  <c r="M64" i="1"/>
  <c r="L64" i="1"/>
  <c r="J64" i="1"/>
  <c r="M63" i="1"/>
  <c r="BM63" i="1" s="1"/>
  <c r="L63" i="1"/>
  <c r="J63" i="1"/>
  <c r="M62" i="1"/>
  <c r="L62" i="1"/>
  <c r="BM62" i="1" s="1"/>
  <c r="J62" i="1"/>
  <c r="M61" i="1"/>
  <c r="L61" i="1"/>
  <c r="J61" i="1"/>
  <c r="BM61" i="1" s="1"/>
  <c r="M60" i="1"/>
  <c r="L60" i="1"/>
  <c r="J60" i="1"/>
  <c r="M59" i="1"/>
  <c r="BM59" i="1" s="1"/>
  <c r="L59" i="1"/>
  <c r="J59" i="1"/>
  <c r="M58" i="1"/>
  <c r="L58" i="1"/>
  <c r="BM58" i="1" s="1"/>
  <c r="J58" i="1"/>
  <c r="M57" i="1"/>
  <c r="L57" i="1"/>
  <c r="J57" i="1"/>
  <c r="BM57" i="1" s="1"/>
  <c r="M56" i="1"/>
  <c r="L56" i="1"/>
  <c r="J56" i="1"/>
  <c r="M55" i="1"/>
  <c r="BM55" i="1" s="1"/>
  <c r="L55" i="1"/>
  <c r="J55" i="1"/>
  <c r="M54" i="1"/>
  <c r="L54" i="1"/>
  <c r="BM54" i="1" s="1"/>
  <c r="J54" i="1"/>
  <c r="M53" i="1"/>
  <c r="L53" i="1"/>
  <c r="J53" i="1"/>
  <c r="BM53" i="1" s="1"/>
  <c r="M52" i="1"/>
  <c r="L52" i="1"/>
  <c r="J52" i="1"/>
  <c r="M51" i="1"/>
  <c r="BM51" i="1" s="1"/>
  <c r="L51" i="1"/>
  <c r="J51" i="1"/>
  <c r="M50" i="1"/>
  <c r="L50" i="1"/>
  <c r="BM50" i="1" s="1"/>
  <c r="J50" i="1"/>
  <c r="M49" i="1"/>
  <c r="L49" i="1"/>
  <c r="J49" i="1"/>
  <c r="BM49" i="1" s="1"/>
  <c r="M48" i="1"/>
  <c r="L48" i="1"/>
  <c r="J48" i="1"/>
  <c r="M47" i="1"/>
  <c r="BM47" i="1" s="1"/>
  <c r="L47" i="1"/>
  <c r="J47" i="1"/>
  <c r="M46" i="1"/>
  <c r="L46" i="1"/>
  <c r="BM46" i="1" s="1"/>
  <c r="J46" i="1"/>
  <c r="M45" i="1"/>
  <c r="L45" i="1"/>
  <c r="J45" i="1"/>
  <c r="BM45" i="1" s="1"/>
  <c r="M44" i="1"/>
  <c r="L44" i="1"/>
  <c r="J44" i="1"/>
  <c r="M43" i="1"/>
  <c r="BM43" i="1" s="1"/>
  <c r="L43" i="1"/>
  <c r="J43" i="1"/>
  <c r="M42" i="1"/>
  <c r="L42" i="1"/>
  <c r="BM42" i="1" s="1"/>
  <c r="J42" i="1"/>
  <c r="M41" i="1"/>
  <c r="L41" i="1"/>
  <c r="J41" i="1"/>
  <c r="BM41" i="1" s="1"/>
  <c r="M40" i="1"/>
  <c r="L40" i="1"/>
  <c r="J40" i="1"/>
  <c r="M39" i="1"/>
  <c r="BM39" i="1" s="1"/>
  <c r="L39" i="1"/>
  <c r="J39" i="1"/>
  <c r="M38" i="1"/>
  <c r="L38" i="1"/>
  <c r="BM38" i="1" s="1"/>
  <c r="J38" i="1"/>
  <c r="M37" i="1"/>
  <c r="L37" i="1"/>
  <c r="J37" i="1"/>
  <c r="BM37" i="1" s="1"/>
  <c r="M36" i="1"/>
  <c r="L36" i="1"/>
  <c r="J36" i="1"/>
  <c r="M35" i="1"/>
  <c r="BM35" i="1" s="1"/>
  <c r="L35" i="1"/>
  <c r="J35" i="1"/>
  <c r="M34" i="1"/>
  <c r="L34" i="1"/>
  <c r="BM34" i="1" s="1"/>
  <c r="J34" i="1"/>
  <c r="M33" i="1"/>
  <c r="L33" i="1"/>
  <c r="J33" i="1"/>
  <c r="BM33" i="1" s="1"/>
  <c r="M32" i="1"/>
  <c r="L32" i="1"/>
  <c r="J32" i="1"/>
  <c r="M31" i="1"/>
  <c r="BM31" i="1" s="1"/>
  <c r="L31" i="1"/>
  <c r="J31" i="1"/>
  <c r="M30" i="1"/>
  <c r="L30" i="1"/>
  <c r="BM30" i="1" s="1"/>
  <c r="J30" i="1"/>
  <c r="M29" i="1"/>
  <c r="L29" i="1"/>
  <c r="J29" i="1"/>
  <c r="BM29" i="1" s="1"/>
  <c r="M28" i="1"/>
  <c r="L28" i="1"/>
  <c r="J28" i="1"/>
  <c r="M27" i="1"/>
  <c r="BM27" i="1" s="1"/>
  <c r="L27" i="1"/>
  <c r="J27" i="1"/>
  <c r="M26" i="1"/>
  <c r="L26" i="1"/>
  <c r="BM26" i="1" s="1"/>
  <c r="J26" i="1"/>
  <c r="M25" i="1"/>
  <c r="L25" i="1"/>
  <c r="J25" i="1"/>
  <c r="BM25" i="1" s="1"/>
  <c r="M24" i="1"/>
  <c r="L24" i="1"/>
  <c r="J24" i="1"/>
  <c r="M23" i="1"/>
  <c r="BM23" i="1" s="1"/>
  <c r="L23" i="1"/>
  <c r="J23" i="1"/>
  <c r="M22" i="1"/>
  <c r="L22" i="1"/>
  <c r="BM22" i="1" s="1"/>
  <c r="J22" i="1"/>
  <c r="M21" i="1"/>
  <c r="L21" i="1"/>
  <c r="J21" i="1"/>
  <c r="BM21" i="1" s="1"/>
  <c r="M20" i="1"/>
  <c r="L20" i="1"/>
  <c r="J20" i="1"/>
  <c r="M19" i="1"/>
  <c r="BM19" i="1" s="1"/>
  <c r="L19" i="1"/>
  <c r="J19" i="1"/>
  <c r="M18" i="1"/>
  <c r="L18" i="1"/>
  <c r="BM18" i="1" s="1"/>
  <c r="J18" i="1"/>
  <c r="M17" i="1"/>
  <c r="L17" i="1"/>
  <c r="J17" i="1"/>
  <c r="BM17" i="1" s="1"/>
  <c r="M16" i="1"/>
  <c r="L16" i="1"/>
  <c r="J16" i="1"/>
  <c r="M15" i="1"/>
  <c r="BM15" i="1" s="1"/>
  <c r="L15" i="1"/>
  <c r="J15" i="1"/>
  <c r="M14" i="1"/>
  <c r="L14" i="1"/>
  <c r="J14" i="1"/>
  <c r="M13" i="1"/>
  <c r="L13" i="1"/>
  <c r="J13" i="1"/>
  <c r="M12" i="1"/>
  <c r="F10" i="1"/>
  <c r="BM91" i="1"/>
  <c r="BM170" i="1"/>
  <c r="BM156" i="1"/>
  <c r="BM152" i="1"/>
  <c r="BM148" i="1"/>
  <c r="BM144" i="1"/>
  <c r="BM107" i="1"/>
  <c r="BM123" i="1"/>
  <c r="BM140" i="1"/>
  <c r="BM92" i="1"/>
  <c r="BM136" i="1"/>
  <c r="S114" i="1"/>
  <c r="S115" i="1" s="1"/>
  <c r="S116" i="1" s="1"/>
  <c r="S117" i="1" s="1"/>
  <c r="S118" i="1" s="1"/>
  <c r="S119" i="1" s="1"/>
  <c r="S120" i="1" s="1"/>
  <c r="S121" i="1" s="1"/>
  <c r="S122" i="1" s="1"/>
  <c r="S123" i="1" s="1"/>
  <c r="S124" i="1" s="1"/>
  <c r="S125" i="1" s="1"/>
  <c r="S126" i="1" s="1"/>
  <c r="S127" i="1" s="1"/>
  <c r="S128" i="1" s="1"/>
  <c r="S129" i="1" s="1"/>
  <c r="S130" i="1" s="1"/>
  <c r="S131" i="1" s="1"/>
  <c r="S132" i="1" s="1"/>
  <c r="S133" i="1" s="1"/>
  <c r="S134" i="1" s="1"/>
  <c r="S135" i="1" s="1"/>
  <c r="S136" i="1" s="1"/>
  <c r="S137" i="1" s="1"/>
  <c r="S138" i="1" s="1"/>
  <c r="S139" i="1" s="1"/>
  <c r="S140" i="1" s="1"/>
  <c r="S141" i="1" s="1"/>
  <c r="S142" i="1" s="1"/>
  <c r="S143" i="1" s="1"/>
  <c r="S144" i="1" s="1"/>
  <c r="S145" i="1" s="1"/>
  <c r="S146" i="1" s="1"/>
  <c r="S147" i="1" s="1"/>
  <c r="S148" i="1" s="1"/>
  <c r="S149" i="1" s="1"/>
  <c r="S150" i="1" s="1"/>
  <c r="S151" i="1" s="1"/>
  <c r="S152" i="1" s="1"/>
  <c r="S153" i="1" s="1"/>
  <c r="S154" i="1" s="1"/>
  <c r="S155" i="1" s="1"/>
  <c r="S156" i="1" s="1"/>
  <c r="S157" i="1" s="1"/>
  <c r="S158" i="1" s="1"/>
  <c r="S159" i="1" s="1"/>
  <c r="BM160" i="1"/>
  <c r="BM164" i="1"/>
  <c r="BM228" i="1"/>
  <c r="BM232" i="1"/>
  <c r="BM281" i="1"/>
  <c r="BM185" i="1"/>
  <c r="BM189" i="1"/>
  <c r="BM193" i="1"/>
  <c r="BM197" i="1"/>
  <c r="BM201" i="1"/>
  <c r="BM205" i="1"/>
  <c r="BM209" i="1"/>
  <c r="BM213" i="1"/>
  <c r="BM217" i="1"/>
  <c r="BM221" i="1"/>
  <c r="BM225" i="1"/>
  <c r="BM238" i="1"/>
  <c r="BM242" i="1"/>
  <c r="BM246" i="1"/>
  <c r="BM250" i="1"/>
  <c r="BM254" i="1"/>
  <c r="BM258" i="1"/>
  <c r="BM262" i="1"/>
  <c r="BM266" i="1"/>
  <c r="BM270" i="1"/>
  <c r="BM274" i="1"/>
  <c r="BM278" i="1"/>
  <c r="BM16" i="1"/>
  <c r="BM20" i="1"/>
  <c r="BM24" i="1"/>
  <c r="BM28" i="1"/>
  <c r="BM32" i="1"/>
  <c r="BM36" i="1"/>
  <c r="BM40" i="1"/>
  <c r="BM44" i="1"/>
  <c r="BM48" i="1"/>
  <c r="BM52" i="1"/>
  <c r="BM56" i="1"/>
  <c r="BM60" i="1"/>
  <c r="BM64" i="1"/>
  <c r="BM68" i="1"/>
  <c r="BM72" i="1"/>
  <c r="BM76" i="1"/>
  <c r="BM80" i="1"/>
  <c r="BM84" i="1"/>
  <c r="BM88" i="1"/>
  <c r="BM95" i="1"/>
  <c r="BM99" i="1"/>
  <c r="BM103" i="1"/>
  <c r="BM111" i="1"/>
  <c r="BM115" i="1"/>
  <c r="BM119" i="1"/>
  <c r="BM128" i="1"/>
  <c r="BM132" i="1"/>
  <c r="BM139" i="1"/>
  <c r="BM167" i="1"/>
  <c r="BM171" i="1"/>
  <c r="BM175" i="1"/>
  <c r="BM179" i="1"/>
  <c r="BM183" i="1"/>
  <c r="BM276" i="1"/>
  <c r="O11" i="1"/>
  <c r="W11" i="1"/>
  <c r="V11" i="1"/>
  <c r="U11" i="1"/>
  <c r="T11" i="1"/>
  <c r="T12" i="1" s="1"/>
  <c r="S11" i="1"/>
  <c r="R11" i="1"/>
  <c r="P11" i="1"/>
  <c r="N11" i="1"/>
  <c r="S172" i="1"/>
  <c r="S173" i="1"/>
  <c r="S174" i="1" s="1"/>
  <c r="S175" i="1" s="1"/>
  <c r="S176" i="1" s="1"/>
  <c r="S177" i="1" s="1"/>
  <c r="T13" i="1"/>
  <c r="T14" i="1" s="1"/>
  <c r="T15" i="1" s="1"/>
  <c r="T16" i="1" s="1"/>
  <c r="T17" i="1" s="1"/>
  <c r="T18" i="1" s="1"/>
  <c r="T19" i="1" s="1"/>
  <c r="T20" i="1" s="1"/>
  <c r="T21" i="1" s="1"/>
  <c r="T22" i="1" s="1"/>
  <c r="T23" i="1" s="1"/>
  <c r="T24" i="1" s="1"/>
  <c r="T25" i="1" s="1"/>
  <c r="T26" i="1" s="1"/>
  <c r="T27" i="1" s="1"/>
  <c r="T28" i="1" s="1"/>
  <c r="T29" i="1" s="1"/>
  <c r="T30" i="1" s="1"/>
  <c r="T31" i="1" s="1"/>
  <c r="T32" i="1" s="1"/>
  <c r="T33" i="1" s="1"/>
  <c r="T34" i="1" s="1"/>
  <c r="T35" i="1" s="1"/>
  <c r="T36" i="1" s="1"/>
  <c r="T37" i="1" s="1"/>
  <c r="T38" i="1" s="1"/>
  <c r="T39" i="1" s="1"/>
  <c r="T40" i="1" s="1"/>
  <c r="T41" i="1" s="1"/>
  <c r="T42" i="1" s="1"/>
  <c r="T43" i="1" s="1"/>
  <c r="T44" i="1" s="1"/>
  <c r="T45" i="1" s="1"/>
  <c r="T46" i="1" s="1"/>
  <c r="T47" i="1" s="1"/>
  <c r="T48" i="1" s="1"/>
  <c r="T49" i="1" s="1"/>
  <c r="T50" i="1" s="1"/>
  <c r="T51" i="1" s="1"/>
  <c r="T52" i="1" s="1"/>
  <c r="T53" i="1" s="1"/>
  <c r="T54" i="1" s="1"/>
  <c r="T55" i="1"/>
  <c r="T56" i="1" s="1"/>
  <c r="T57" i="1" s="1"/>
  <c r="T58" i="1" s="1"/>
  <c r="T59" i="1" s="1"/>
  <c r="T60" i="1" s="1"/>
  <c r="T61" i="1" s="1"/>
  <c r="T62" i="1" s="1"/>
  <c r="T63" i="1" s="1"/>
  <c r="T64" i="1" s="1"/>
  <c r="T65" i="1" s="1"/>
  <c r="T66" i="1" s="1"/>
  <c r="T67" i="1" s="1"/>
  <c r="T68" i="1" s="1"/>
  <c r="T69" i="1" s="1"/>
  <c r="T70" i="1" s="1"/>
  <c r="T71" i="1" s="1"/>
  <c r="T72" i="1" s="1"/>
  <c r="T73" i="1" s="1"/>
  <c r="T74" i="1" s="1"/>
  <c r="T75" i="1" s="1"/>
  <c r="T76" i="1" s="1"/>
  <c r="T77" i="1" s="1"/>
  <c r="T78" i="1" s="1"/>
  <c r="T79" i="1" s="1"/>
  <c r="T80" i="1" s="1"/>
  <c r="T81" i="1" s="1"/>
  <c r="T82" i="1" s="1"/>
  <c r="T83" i="1" s="1"/>
  <c r="T84" i="1" s="1"/>
  <c r="T85" i="1" s="1"/>
  <c r="T86" i="1" s="1"/>
  <c r="T87" i="1" s="1"/>
  <c r="T88" i="1" s="1"/>
  <c r="T89" i="1" s="1"/>
  <c r="T90" i="1" s="1"/>
  <c r="T91" i="1" s="1"/>
  <c r="T92" i="1" s="1"/>
  <c r="T93" i="1" s="1"/>
  <c r="T94" i="1" s="1"/>
  <c r="T95" i="1" s="1"/>
  <c r="T96" i="1" s="1"/>
  <c r="T97" i="1" s="1"/>
  <c r="T98" i="1" s="1"/>
  <c r="T99" i="1" s="1"/>
  <c r="T100" i="1" s="1"/>
  <c r="T101" i="1" s="1"/>
  <c r="T102" i="1" s="1"/>
  <c r="T103" i="1" s="1"/>
  <c r="T104" i="1" s="1"/>
  <c r="T105" i="1" s="1"/>
  <c r="T106" i="1" s="1"/>
  <c r="T107" i="1" s="1"/>
  <c r="T108" i="1" s="1"/>
  <c r="T109" i="1" s="1"/>
  <c r="T110" i="1" s="1"/>
  <c r="T111" i="1" s="1"/>
  <c r="T112" i="1" s="1"/>
  <c r="T113" i="1" s="1"/>
  <c r="T114" i="1" s="1"/>
  <c r="T115" i="1" s="1"/>
  <c r="T116" i="1" s="1"/>
  <c r="T117" i="1" s="1"/>
  <c r="T118" i="1" s="1"/>
  <c r="T119" i="1" s="1"/>
  <c r="T120" i="1" s="1"/>
  <c r="T121" i="1" s="1"/>
  <c r="T122" i="1" s="1"/>
  <c r="T123" i="1" s="1"/>
  <c r="T124" i="1" s="1"/>
  <c r="T125" i="1" s="1"/>
  <c r="T126" i="1" s="1"/>
  <c r="T127" i="1" s="1"/>
  <c r="T128" i="1" s="1"/>
  <c r="T129" i="1" s="1"/>
  <c r="T130" i="1" s="1"/>
  <c r="T131" i="1" s="1"/>
  <c r="T132" i="1" s="1"/>
  <c r="T133" i="1" s="1"/>
  <c r="T134" i="1" s="1"/>
  <c r="T135" i="1" s="1"/>
  <c r="T136" i="1" s="1"/>
  <c r="T137" i="1" s="1"/>
  <c r="T138" i="1" s="1"/>
  <c r="T139" i="1" s="1"/>
  <c r="T140" i="1" s="1"/>
  <c r="T141" i="1" s="1"/>
  <c r="T142" i="1" s="1"/>
  <c r="T143" i="1" s="1"/>
  <c r="T144" i="1" s="1"/>
  <c r="T145" i="1" s="1"/>
  <c r="T146" i="1" s="1"/>
  <c r="T147" i="1" s="1"/>
  <c r="T148" i="1" s="1"/>
  <c r="T149" i="1" s="1"/>
  <c r="T150" i="1" s="1"/>
  <c r="T151" i="1" s="1"/>
  <c r="T152" i="1" s="1"/>
  <c r="T153" i="1" s="1"/>
  <c r="T154" i="1" s="1"/>
  <c r="T155" i="1" s="1"/>
  <c r="T156" i="1" s="1"/>
  <c r="T157" i="1" s="1"/>
  <c r="T158" i="1" s="1"/>
  <c r="T159" i="1" s="1"/>
  <c r="T160" i="1" s="1"/>
  <c r="T161" i="1" s="1"/>
  <c r="T162" i="1" s="1"/>
  <c r="T163" i="1" s="1"/>
  <c r="T164" i="1" s="1"/>
  <c r="T165" i="1" s="1"/>
  <c r="T166" i="1" s="1"/>
  <c r="T167" i="1" s="1"/>
  <c r="T168" i="1" s="1"/>
  <c r="T169" i="1" s="1"/>
  <c r="T170" i="1" s="1"/>
  <c r="T171" i="1" s="1"/>
  <c r="T172" i="1" s="1"/>
  <c r="T173" i="1" s="1"/>
  <c r="T174" i="1" s="1"/>
  <c r="T175" i="1" s="1"/>
  <c r="T176" i="1" s="1"/>
  <c r="T177" i="1" s="1"/>
  <c r="T178" i="1" s="1"/>
  <c r="T179" i="1" s="1"/>
  <c r="T180" i="1" s="1"/>
  <c r="T181" i="1" s="1"/>
  <c r="T182" i="1" s="1"/>
  <c r="T183" i="1" s="1"/>
  <c r="T184" i="1" s="1"/>
  <c r="T185" i="1" s="1"/>
  <c r="T186" i="1" s="1"/>
  <c r="T187" i="1" s="1"/>
  <c r="T188" i="1" s="1"/>
  <c r="T189" i="1" s="1"/>
  <c r="T190" i="1" s="1"/>
  <c r="T191" i="1" s="1"/>
  <c r="T192" i="1" s="1"/>
  <c r="T193" i="1" s="1"/>
  <c r="T194" i="1" s="1"/>
  <c r="T195" i="1" s="1"/>
  <c r="T196" i="1" s="1"/>
  <c r="T197" i="1" s="1"/>
  <c r="T198" i="1" s="1"/>
  <c r="T199" i="1" s="1"/>
  <c r="T200" i="1" s="1"/>
  <c r="T201" i="1" s="1"/>
  <c r="T202" i="1" s="1"/>
  <c r="T203" i="1" s="1"/>
  <c r="T204" i="1" s="1"/>
  <c r="T205" i="1" s="1"/>
  <c r="T206" i="1" s="1"/>
  <c r="T207" i="1" s="1"/>
  <c r="T208" i="1" s="1"/>
  <c r="T209" i="1" s="1"/>
  <c r="T210" i="1" s="1"/>
  <c r="T211" i="1" s="1"/>
  <c r="T212" i="1" s="1"/>
  <c r="T213" i="1" s="1"/>
  <c r="T214" i="1" s="1"/>
  <c r="T215" i="1" s="1"/>
  <c r="T216" i="1" s="1"/>
  <c r="T217" i="1" s="1"/>
  <c r="T218" i="1" s="1"/>
  <c r="T219" i="1" s="1"/>
  <c r="T220" i="1" s="1"/>
  <c r="T221" i="1" s="1"/>
  <c r="T222" i="1" s="1"/>
  <c r="T223" i="1" s="1"/>
  <c r="T224" i="1" s="1"/>
  <c r="T225" i="1" s="1"/>
  <c r="T226" i="1" s="1"/>
  <c r="T227" i="1" s="1"/>
  <c r="T228" i="1" s="1"/>
  <c r="T229" i="1" s="1"/>
  <c r="T230" i="1" s="1"/>
  <c r="T231" i="1" s="1"/>
  <c r="T232" i="1" s="1"/>
  <c r="T233" i="1" s="1"/>
  <c r="T234" i="1" s="1"/>
  <c r="T235" i="1" s="1"/>
  <c r="T236" i="1" s="1"/>
  <c r="T237" i="1" s="1"/>
  <c r="T238" i="1" s="1"/>
  <c r="T239" i="1" s="1"/>
  <c r="T240" i="1" s="1"/>
  <c r="T241" i="1" s="1"/>
  <c r="T242" i="1" s="1"/>
  <c r="T243" i="1" s="1"/>
  <c r="T244" i="1" s="1"/>
  <c r="T245" i="1" s="1"/>
  <c r="T246" i="1" s="1"/>
  <c r="T247" i="1" s="1"/>
  <c r="T248" i="1" s="1"/>
  <c r="T249" i="1" s="1"/>
  <c r="T250" i="1" s="1"/>
  <c r="T251" i="1" s="1"/>
  <c r="T252" i="1" s="1"/>
  <c r="T253" i="1" s="1"/>
  <c r="T254" i="1" s="1"/>
  <c r="T255" i="1" s="1"/>
  <c r="T256" i="1" s="1"/>
  <c r="T257" i="1" s="1"/>
  <c r="T258" i="1" s="1"/>
  <c r="T259" i="1" s="1"/>
  <c r="T260" i="1" s="1"/>
  <c r="T261" i="1" s="1"/>
  <c r="T262" i="1" s="1"/>
  <c r="T263" i="1" s="1"/>
  <c r="T264" i="1" s="1"/>
  <c r="O12" i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O32" i="1" s="1"/>
  <c r="O33" i="1" s="1"/>
  <c r="O34" i="1"/>
  <c r="O35" i="1" s="1"/>
  <c r="O36" i="1" s="1"/>
  <c r="O37" i="1" s="1"/>
  <c r="O38" i="1" s="1"/>
  <c r="O39" i="1" s="1"/>
  <c r="O40" i="1" s="1"/>
  <c r="O41" i="1" s="1"/>
  <c r="O42" i="1" s="1"/>
  <c r="O43" i="1" s="1"/>
  <c r="O44" i="1" s="1"/>
  <c r="O45" i="1" s="1"/>
  <c r="O46" i="1" s="1"/>
  <c r="O47" i="1" s="1"/>
  <c r="O48" i="1" s="1"/>
  <c r="O49" i="1" s="1"/>
  <c r="O50" i="1" s="1"/>
  <c r="O51" i="1" s="1"/>
  <c r="O52" i="1" s="1"/>
  <c r="O53" i="1" s="1"/>
  <c r="O54" i="1" s="1"/>
  <c r="O55" i="1" s="1"/>
  <c r="O56" i="1" s="1"/>
  <c r="O57" i="1" s="1"/>
  <c r="O58" i="1" s="1"/>
  <c r="O59" i="1" s="1"/>
  <c r="O60" i="1" s="1"/>
  <c r="O61" i="1" s="1"/>
  <c r="O62" i="1" s="1"/>
  <c r="O63" i="1" s="1"/>
  <c r="O64" i="1" s="1"/>
  <c r="O65" i="1" s="1"/>
  <c r="O66" i="1" s="1"/>
  <c r="O67" i="1" s="1"/>
  <c r="O68" i="1" s="1"/>
  <c r="O69" i="1" s="1"/>
  <c r="O70" i="1" s="1"/>
  <c r="O71" i="1" s="1"/>
  <c r="O72" i="1" s="1"/>
  <c r="O73" i="1" s="1"/>
  <c r="O74" i="1" s="1"/>
  <c r="O75" i="1" s="1"/>
  <c r="O76" i="1"/>
  <c r="O77" i="1" s="1"/>
  <c r="O78" i="1" s="1"/>
  <c r="O79" i="1" s="1"/>
  <c r="O80" i="1" s="1"/>
  <c r="O81" i="1" s="1"/>
  <c r="O82" i="1" s="1"/>
  <c r="O83" i="1" s="1"/>
  <c r="O84" i="1" s="1"/>
  <c r="O85" i="1" s="1"/>
  <c r="O86" i="1" s="1"/>
  <c r="O87" i="1" s="1"/>
  <c r="O88" i="1" s="1"/>
  <c r="O89" i="1" s="1"/>
  <c r="O90" i="1" s="1"/>
  <c r="O91" i="1" s="1"/>
  <c r="O92" i="1" s="1"/>
  <c r="O93" i="1" s="1"/>
  <c r="O94" i="1" s="1"/>
  <c r="O95" i="1" s="1"/>
  <c r="O96" i="1" s="1"/>
  <c r="O97" i="1" s="1"/>
  <c r="O98" i="1" s="1"/>
  <c r="O99" i="1" s="1"/>
  <c r="O100" i="1" s="1"/>
  <c r="O101" i="1" s="1"/>
  <c r="O102" i="1" s="1"/>
  <c r="O103" i="1" s="1"/>
  <c r="O104" i="1" s="1"/>
  <c r="O105" i="1" s="1"/>
  <c r="O106" i="1" s="1"/>
  <c r="O107" i="1" s="1"/>
  <c r="O108" i="1" s="1"/>
  <c r="O109" i="1" s="1"/>
  <c r="O110" i="1" s="1"/>
  <c r="O111" i="1" s="1"/>
  <c r="O112" i="1" s="1"/>
  <c r="O113" i="1" s="1"/>
  <c r="O114" i="1" s="1"/>
  <c r="O115" i="1" s="1"/>
  <c r="O116" i="1" s="1"/>
  <c r="O117" i="1" s="1"/>
  <c r="O118" i="1" s="1"/>
  <c r="O119" i="1" s="1"/>
  <c r="O120" i="1" s="1"/>
  <c r="O121" i="1" s="1"/>
  <c r="O122" i="1" s="1"/>
  <c r="O123" i="1" s="1"/>
  <c r="O124" i="1" s="1"/>
  <c r="O125" i="1" s="1"/>
  <c r="O126" i="1" s="1"/>
  <c r="O127" i="1" s="1"/>
  <c r="O128" i="1" s="1"/>
  <c r="O129" i="1" s="1"/>
  <c r="O130" i="1" s="1"/>
  <c r="O131" i="1" s="1"/>
  <c r="O132" i="1" s="1"/>
  <c r="O133" i="1" s="1"/>
  <c r="O134" i="1" s="1"/>
  <c r="O135" i="1" s="1"/>
  <c r="O136" i="1" s="1"/>
  <c r="O137" i="1" s="1"/>
  <c r="O138" i="1" s="1"/>
  <c r="O139" i="1" s="1"/>
  <c r="O140" i="1" s="1"/>
  <c r="O141" i="1" s="1"/>
  <c r="O142" i="1" s="1"/>
  <c r="O143" i="1" s="1"/>
  <c r="O144" i="1" s="1"/>
  <c r="O145" i="1" s="1"/>
  <c r="O146" i="1" s="1"/>
  <c r="O147" i="1" s="1"/>
  <c r="O148" i="1" s="1"/>
  <c r="O149" i="1" s="1"/>
  <c r="O150" i="1" s="1"/>
  <c r="O151" i="1" s="1"/>
  <c r="O152" i="1" s="1"/>
  <c r="O153" i="1" s="1"/>
  <c r="O154" i="1" s="1"/>
  <c r="O155" i="1" s="1"/>
  <c r="O156" i="1" s="1"/>
  <c r="O157" i="1" s="1"/>
  <c r="O158" i="1" s="1"/>
  <c r="O159" i="1" s="1"/>
  <c r="O160" i="1" s="1"/>
  <c r="O161" i="1" s="1"/>
  <c r="O162" i="1" s="1"/>
  <c r="O163" i="1" s="1"/>
  <c r="O164" i="1" s="1"/>
  <c r="O165" i="1" s="1"/>
  <c r="O166" i="1" s="1"/>
  <c r="O167" i="1" s="1"/>
  <c r="O168" i="1" s="1"/>
  <c r="O169" i="1" s="1"/>
  <c r="O170" i="1" s="1"/>
  <c r="O171" i="1" s="1"/>
  <c r="O172" i="1" s="1"/>
  <c r="O173" i="1" s="1"/>
  <c r="O174" i="1" s="1"/>
  <c r="O175" i="1" s="1"/>
  <c r="O176" i="1" s="1"/>
  <c r="O177" i="1" s="1"/>
  <c r="O178" i="1" s="1"/>
  <c r="O179" i="1" s="1"/>
  <c r="O180" i="1" s="1"/>
  <c r="O181" i="1" s="1"/>
  <c r="O182" i="1" s="1"/>
  <c r="O183" i="1" s="1"/>
  <c r="O184" i="1" s="1"/>
  <c r="O185" i="1" s="1"/>
  <c r="O186" i="1" s="1"/>
  <c r="O187" i="1" s="1"/>
  <c r="O188" i="1" s="1"/>
  <c r="O189" i="1" s="1"/>
  <c r="O190" i="1" s="1"/>
  <c r="O191" i="1" s="1"/>
  <c r="O192" i="1" s="1"/>
  <c r="O193" i="1" s="1"/>
  <c r="O194" i="1" s="1"/>
  <c r="O195" i="1" s="1"/>
  <c r="O196" i="1" s="1"/>
  <c r="O197" i="1" s="1"/>
  <c r="O198" i="1" s="1"/>
  <c r="O199" i="1" s="1"/>
  <c r="O200" i="1" s="1"/>
  <c r="O201" i="1" s="1"/>
  <c r="O202" i="1" s="1"/>
  <c r="O203" i="1" s="1"/>
  <c r="O204" i="1" s="1"/>
  <c r="O205" i="1" s="1"/>
  <c r="O206" i="1" s="1"/>
  <c r="O207" i="1" s="1"/>
  <c r="O208" i="1" s="1"/>
  <c r="O209" i="1" s="1"/>
  <c r="O210" i="1" s="1"/>
  <c r="O211" i="1" s="1"/>
  <c r="O212" i="1" s="1"/>
  <c r="O213" i="1" s="1"/>
  <c r="O214" i="1" s="1"/>
  <c r="O215" i="1" s="1"/>
  <c r="O216" i="1" s="1"/>
  <c r="O217" i="1" s="1"/>
  <c r="O218" i="1" s="1"/>
  <c r="O219" i="1" s="1"/>
  <c r="O220" i="1" s="1"/>
  <c r="O221" i="1" s="1"/>
  <c r="O222" i="1" s="1"/>
  <c r="O223" i="1" s="1"/>
  <c r="O224" i="1" s="1"/>
  <c r="O225" i="1" s="1"/>
  <c r="O226" i="1" s="1"/>
  <c r="O227" i="1" s="1"/>
  <c r="O228" i="1" s="1"/>
  <c r="O229" i="1" s="1"/>
  <c r="O230" i="1" s="1"/>
  <c r="O231" i="1" s="1"/>
  <c r="O232" i="1" s="1"/>
  <c r="O233" i="1" s="1"/>
  <c r="O234" i="1" s="1"/>
  <c r="O235" i="1" s="1"/>
  <c r="O236" i="1" s="1"/>
  <c r="O237" i="1" s="1"/>
  <c r="O238" i="1" s="1"/>
  <c r="O239" i="1" s="1"/>
  <c r="O240" i="1" s="1"/>
  <c r="O241" i="1" s="1"/>
  <c r="O242" i="1" s="1"/>
  <c r="O243" i="1" s="1"/>
  <c r="O244" i="1" s="1"/>
  <c r="O245" i="1" s="1"/>
  <c r="O246" i="1" s="1"/>
  <c r="O247" i="1" s="1"/>
  <c r="O248" i="1" s="1"/>
  <c r="O249" i="1" s="1"/>
  <c r="O250" i="1" s="1"/>
  <c r="O251" i="1" s="1"/>
  <c r="O252" i="1" s="1"/>
  <c r="O253" i="1" s="1"/>
  <c r="O254" i="1" s="1"/>
  <c r="O255" i="1" s="1"/>
  <c r="O256" i="1" s="1"/>
  <c r="O257" i="1" s="1"/>
  <c r="O258" i="1" s="1"/>
  <c r="O259" i="1" s="1"/>
  <c r="O260" i="1" s="1"/>
  <c r="O261" i="1" s="1"/>
  <c r="O262" i="1" s="1"/>
  <c r="O263" i="1" s="1"/>
  <c r="O264" i="1" s="1"/>
  <c r="O265" i="1" s="1"/>
  <c r="O266" i="1" s="1"/>
  <c r="O267" i="1" s="1"/>
  <c r="O268" i="1" s="1"/>
  <c r="O269" i="1" s="1"/>
  <c r="O270" i="1" s="1"/>
  <c r="O271" i="1" s="1"/>
  <c r="O272" i="1" s="1"/>
  <c r="O273" i="1" s="1"/>
  <c r="O274" i="1" s="1"/>
  <c r="O275" i="1" s="1"/>
  <c r="O276" i="1" s="1"/>
  <c r="O277" i="1" s="1"/>
  <c r="O278" i="1" s="1"/>
  <c r="O279" i="1" s="1"/>
  <c r="O280" i="1" s="1"/>
  <c r="O281" i="1" s="1"/>
  <c r="O282" i="1" s="1"/>
  <c r="L12" i="1"/>
  <c r="J12" i="1"/>
  <c r="BM12" i="1" s="1"/>
  <c r="S178" i="1"/>
  <c r="S179" i="1"/>
  <c r="S180" i="1" s="1"/>
  <c r="S181" i="1" s="1"/>
  <c r="S182" i="1" s="1"/>
  <c r="S183" i="1" s="1"/>
  <c r="S184" i="1" s="1"/>
  <c r="S185" i="1" s="1"/>
  <c r="S186" i="1" s="1"/>
  <c r="S187" i="1" s="1"/>
  <c r="S188" i="1" s="1"/>
  <c r="S189" i="1" s="1"/>
  <c r="S190" i="1" s="1"/>
  <c r="S191" i="1" s="1"/>
  <c r="S192" i="1" s="1"/>
  <c r="S193" i="1" s="1"/>
  <c r="S194" i="1"/>
  <c r="S195" i="1" s="1"/>
  <c r="S196" i="1" s="1"/>
  <c r="S197" i="1" s="1"/>
  <c r="S198" i="1" s="1"/>
  <c r="S199" i="1" s="1"/>
  <c r="S200" i="1" s="1"/>
  <c r="S201" i="1" s="1"/>
  <c r="S202" i="1" s="1"/>
  <c r="S203" i="1" s="1"/>
  <c r="S204" i="1" s="1"/>
  <c r="S205" i="1" s="1"/>
  <c r="S206" i="1" s="1"/>
  <c r="S207" i="1" s="1"/>
  <c r="S208" i="1" s="1"/>
  <c r="S209" i="1" s="1"/>
  <c r="S210" i="1" s="1"/>
  <c r="S211" i="1"/>
  <c r="S212" i="1" s="1"/>
  <c r="S213" i="1" s="1"/>
  <c r="S214" i="1" s="1"/>
  <c r="S215" i="1" s="1"/>
  <c r="S216" i="1" s="1"/>
  <c r="S217" i="1" s="1"/>
  <c r="S218" i="1" s="1"/>
  <c r="S219" i="1" s="1"/>
  <c r="S220" i="1" s="1"/>
  <c r="S221" i="1" s="1"/>
  <c r="S222" i="1" s="1"/>
  <c r="S223" i="1" s="1"/>
  <c r="S224" i="1" s="1"/>
  <c r="S225" i="1" s="1"/>
  <c r="S226" i="1" s="1"/>
  <c r="S227" i="1" s="1"/>
  <c r="S228" i="1" s="1"/>
  <c r="S229" i="1" s="1"/>
  <c r="S230" i="1" s="1"/>
  <c r="S231" i="1" s="1"/>
  <c r="S232" i="1" s="1"/>
  <c r="S233" i="1" s="1"/>
  <c r="S234" i="1" s="1"/>
  <c r="S235" i="1" s="1"/>
  <c r="S236" i="1" s="1"/>
  <c r="S237" i="1" s="1"/>
  <c r="S238" i="1" s="1"/>
  <c r="S239" i="1" s="1"/>
  <c r="S240" i="1" s="1"/>
  <c r="S241" i="1" s="1"/>
  <c r="S242" i="1" s="1"/>
  <c r="S243" i="1" s="1"/>
  <c r="S244" i="1" s="1"/>
  <c r="S245" i="1" s="1"/>
  <c r="S246" i="1" s="1"/>
  <c r="S247" i="1" s="1"/>
  <c r="S248" i="1" s="1"/>
  <c r="S249" i="1" s="1"/>
  <c r="S250" i="1" s="1"/>
  <c r="S251" i="1" s="1"/>
  <c r="S252" i="1" s="1"/>
  <c r="S253" i="1" s="1"/>
  <c r="S254" i="1" s="1"/>
  <c r="S255" i="1" s="1"/>
  <c r="S256" i="1" s="1"/>
  <c r="S257" i="1" s="1"/>
  <c r="S258" i="1" s="1"/>
  <c r="S259" i="1" s="1"/>
  <c r="S260" i="1" s="1"/>
  <c r="S261" i="1" s="1"/>
  <c r="S262" i="1" s="1"/>
  <c r="S263" i="1" s="1"/>
  <c r="S264" i="1" s="1"/>
  <c r="S265" i="1" s="1"/>
  <c r="S266" i="1" s="1"/>
  <c r="S267" i="1" s="1"/>
  <c r="S269" i="1"/>
  <c r="S270" i="1" s="1"/>
  <c r="S271" i="1" s="1"/>
  <c r="S272" i="1" s="1"/>
  <c r="S273" i="1" s="1"/>
  <c r="S274" i="1" s="1"/>
  <c r="S275" i="1" s="1"/>
  <c r="S276" i="1" s="1"/>
  <c r="S277" i="1"/>
  <c r="S278" i="1"/>
  <c r="S279" i="1" s="1"/>
  <c r="S280" i="1" s="1"/>
  <c r="S281" i="1" s="1"/>
  <c r="S282" i="1" s="1"/>
  <c r="R204" i="1"/>
  <c r="R205" i="1" s="1"/>
  <c r="R206" i="1" s="1"/>
  <c r="R207" i="1" s="1"/>
  <c r="R208" i="1" s="1"/>
  <c r="R209" i="1" s="1"/>
  <c r="R210" i="1" s="1"/>
  <c r="R211" i="1"/>
  <c r="R212" i="1" s="1"/>
  <c r="R213" i="1" s="1"/>
  <c r="R214" i="1" s="1"/>
  <c r="R215" i="1" s="1"/>
  <c r="R216" i="1" s="1"/>
  <c r="R217" i="1" s="1"/>
  <c r="R218" i="1" s="1"/>
  <c r="R219" i="1" s="1"/>
  <c r="R220" i="1" s="1"/>
  <c r="R221" i="1" s="1"/>
  <c r="R222" i="1" s="1"/>
  <c r="R223" i="1" s="1"/>
  <c r="R224" i="1" s="1"/>
  <c r="R225" i="1" s="1"/>
  <c r="R226" i="1" s="1"/>
  <c r="R227" i="1" s="1"/>
  <c r="R228" i="1" s="1"/>
  <c r="R229" i="1" s="1"/>
  <c r="R230" i="1"/>
  <c r="R231" i="1" s="1"/>
  <c r="R232" i="1" s="1"/>
  <c r="R233" i="1" s="1"/>
  <c r="R234" i="1" s="1"/>
  <c r="R235" i="1" s="1"/>
  <c r="R236" i="1" s="1"/>
  <c r="R237" i="1" s="1"/>
  <c r="R238" i="1" s="1"/>
  <c r="R239" i="1" s="1"/>
  <c r="R240" i="1" s="1"/>
  <c r="R241" i="1" s="1"/>
  <c r="R242" i="1" s="1"/>
  <c r="R243" i="1" s="1"/>
  <c r="R244" i="1" s="1"/>
  <c r="R245" i="1"/>
  <c r="R246" i="1" s="1"/>
  <c r="R247" i="1" s="1"/>
  <c r="R248" i="1" s="1"/>
  <c r="R249" i="1" s="1"/>
  <c r="R250" i="1" s="1"/>
  <c r="R251" i="1" s="1"/>
  <c r="R252" i="1" s="1"/>
  <c r="R253" i="1" s="1"/>
  <c r="R254" i="1" s="1"/>
  <c r="R255" i="1" s="1"/>
  <c r="R256" i="1" s="1"/>
  <c r="R257" i="1" s="1"/>
  <c r="R258" i="1" s="1"/>
  <c r="R259" i="1" s="1"/>
  <c r="R260" i="1" s="1"/>
  <c r="R261" i="1" s="1"/>
  <c r="R262" i="1" s="1"/>
  <c r="R263" i="1" s="1"/>
  <c r="R264" i="1" s="1"/>
  <c r="R265" i="1" s="1"/>
  <c r="R266" i="1" s="1"/>
  <c r="R267" i="1" s="1"/>
  <c r="R268" i="1" s="1"/>
  <c r="R269" i="1" s="1"/>
  <c r="R270" i="1" s="1"/>
  <c r="R271" i="1" s="1"/>
  <c r="R272" i="1" s="1"/>
  <c r="R273" i="1" s="1"/>
  <c r="R274" i="1" s="1"/>
  <c r="R275" i="1" s="1"/>
  <c r="R276" i="1" s="1"/>
  <c r="R277" i="1" s="1"/>
  <c r="R278" i="1" s="1"/>
  <c r="R279" i="1" s="1"/>
  <c r="R280" i="1" s="1"/>
  <c r="R281" i="1" s="1"/>
  <c r="R282" i="1" s="1"/>
  <c r="T266" i="1"/>
  <c r="T267" i="1"/>
  <c r="T268" i="1" s="1"/>
  <c r="T269" i="1" s="1"/>
  <c r="T270" i="1" s="1"/>
  <c r="T271" i="1" s="1"/>
  <c r="T272" i="1" s="1"/>
  <c r="T273" i="1" s="1"/>
  <c r="T274" i="1" s="1"/>
  <c r="T275" i="1" s="1"/>
  <c r="T276" i="1" s="1"/>
  <c r="T277" i="1" s="1"/>
  <c r="T278" i="1" s="1"/>
  <c r="T279" i="1" s="1"/>
  <c r="T280" i="1" s="1"/>
  <c r="T281" i="1" s="1"/>
  <c r="T282" i="1" s="1"/>
  <c r="P12" i="1"/>
  <c r="P13" i="1" s="1"/>
  <c r="N12" i="1"/>
  <c r="U161" i="1"/>
  <c r="U162" i="1" s="1"/>
  <c r="U163" i="1" s="1"/>
  <c r="U164" i="1" s="1"/>
  <c r="U165" i="1"/>
  <c r="U166" i="1"/>
  <c r="U167" i="1" s="1"/>
  <c r="U168" i="1" s="1"/>
  <c r="U169" i="1" s="1"/>
  <c r="U170" i="1" s="1"/>
  <c r="U171" i="1" s="1"/>
  <c r="U172" i="1" s="1"/>
  <c r="U173" i="1"/>
  <c r="U174" i="1" s="1"/>
  <c r="U175" i="1" s="1"/>
  <c r="U176" i="1" s="1"/>
  <c r="U177" i="1" s="1"/>
  <c r="U178" i="1" s="1"/>
  <c r="U179" i="1" s="1"/>
  <c r="U180" i="1" s="1"/>
  <c r="U181" i="1" s="1"/>
  <c r="U184" i="1"/>
  <c r="U185" i="1" s="1"/>
  <c r="U186" i="1" s="1"/>
  <c r="U187" i="1" s="1"/>
  <c r="U188" i="1" s="1"/>
  <c r="U189" i="1" s="1"/>
  <c r="U190" i="1" s="1"/>
  <c r="U191" i="1"/>
  <c r="U192" i="1" s="1"/>
  <c r="U193" i="1" s="1"/>
  <c r="U194" i="1" s="1"/>
  <c r="U195" i="1" s="1"/>
  <c r="U196" i="1" s="1"/>
  <c r="U197" i="1" s="1"/>
  <c r="U198" i="1" s="1"/>
  <c r="U199" i="1" s="1"/>
  <c r="U200" i="1"/>
  <c r="U201" i="1" s="1"/>
  <c r="U202" i="1" s="1"/>
  <c r="U203" i="1" s="1"/>
  <c r="U204" i="1" s="1"/>
  <c r="U205" i="1" s="1"/>
  <c r="U206" i="1" s="1"/>
  <c r="U207" i="1"/>
  <c r="U208" i="1" s="1"/>
  <c r="U209" i="1" s="1"/>
  <c r="U210" i="1" s="1"/>
  <c r="U211" i="1" s="1"/>
  <c r="U212" i="1" s="1"/>
  <c r="U213" i="1" s="1"/>
  <c r="U214" i="1" s="1"/>
  <c r="U215" i="1" s="1"/>
  <c r="U216" i="1" s="1"/>
  <c r="U217" i="1" s="1"/>
  <c r="U219" i="1"/>
  <c r="U221" i="1"/>
  <c r="U222" i="1" s="1"/>
  <c r="U223" i="1" s="1"/>
  <c r="U224" i="1"/>
  <c r="U225" i="1"/>
  <c r="U226" i="1" s="1"/>
  <c r="U227" i="1" s="1"/>
  <c r="U228" i="1"/>
  <c r="U229" i="1" s="1"/>
  <c r="U230" i="1" s="1"/>
  <c r="U231" i="1" s="1"/>
  <c r="U232" i="1" s="1"/>
  <c r="U233" i="1"/>
  <c r="U234" i="1" s="1"/>
  <c r="U235" i="1" s="1"/>
  <c r="U236" i="1" s="1"/>
  <c r="U237" i="1" s="1"/>
  <c r="U238" i="1"/>
  <c r="U239" i="1" s="1"/>
  <c r="U240" i="1" s="1"/>
  <c r="U241" i="1" s="1"/>
  <c r="U242" i="1" s="1"/>
  <c r="U243" i="1" s="1"/>
  <c r="U244" i="1" s="1"/>
  <c r="U245" i="1" s="1"/>
  <c r="U246" i="1" s="1"/>
  <c r="U247" i="1" s="1"/>
  <c r="U249" i="1"/>
  <c r="U250" i="1" s="1"/>
  <c r="U251" i="1"/>
  <c r="U252" i="1" s="1"/>
  <c r="U253" i="1" s="1"/>
  <c r="U254" i="1" s="1"/>
  <c r="U255" i="1" s="1"/>
  <c r="U256" i="1" s="1"/>
  <c r="U257" i="1" s="1"/>
  <c r="U258" i="1" s="1"/>
  <c r="U259" i="1" s="1"/>
  <c r="U260" i="1" s="1"/>
  <c r="U261" i="1" s="1"/>
  <c r="U262" i="1" s="1"/>
  <c r="U263" i="1" s="1"/>
  <c r="U264" i="1" s="1"/>
  <c r="U265" i="1" s="1"/>
  <c r="U266" i="1" s="1"/>
  <c r="U267" i="1" s="1"/>
  <c r="U268" i="1" s="1"/>
  <c r="U269" i="1" s="1"/>
  <c r="U270" i="1" s="1"/>
  <c r="U271" i="1" s="1"/>
  <c r="U272" i="1" s="1"/>
  <c r="U273" i="1" s="1"/>
  <c r="U274" i="1" s="1"/>
  <c r="U275" i="1" s="1"/>
  <c r="U276" i="1" s="1"/>
  <c r="U277" i="1" s="1"/>
  <c r="U278" i="1" s="1"/>
  <c r="U279" i="1" s="1"/>
  <c r="U280" i="1" s="1"/>
  <c r="U281" i="1" s="1"/>
  <c r="U282" i="1" s="1"/>
  <c r="X9" i="1"/>
  <c r="V9" i="1"/>
  <c r="U9" i="1"/>
  <c r="T9" i="1"/>
  <c r="S9" i="1"/>
  <c r="W9" i="1"/>
  <c r="AP10" i="1"/>
  <c r="H10" i="1"/>
  <c r="E10" i="1"/>
  <c r="BJ10" i="1"/>
  <c r="BG10" i="1"/>
  <c r="BE10" i="1"/>
  <c r="BE5" i="1"/>
  <c r="AO10" i="1"/>
  <c r="AO5" i="1" s="1"/>
  <c r="AN10" i="1"/>
  <c r="AN5" i="1"/>
  <c r="AM10" i="1"/>
  <c r="AM5" i="1" s="1"/>
  <c r="AD10" i="1"/>
  <c r="AY10" i="1"/>
  <c r="AY5" i="1"/>
  <c r="AL10" i="1"/>
  <c r="AL5" i="1" s="1"/>
  <c r="AK10" i="1"/>
  <c r="AK5" i="1"/>
  <c r="AJ10" i="1"/>
  <c r="AJ5" i="1" s="1"/>
  <c r="F4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3" i="2"/>
  <c r="F22" i="2"/>
  <c r="F21" i="2"/>
  <c r="F20" i="2"/>
  <c r="F19" i="2"/>
  <c r="F17" i="2"/>
  <c r="F16" i="2"/>
  <c r="F15" i="2"/>
  <c r="F14" i="2"/>
  <c r="F13" i="2"/>
  <c r="F10" i="2"/>
  <c r="F8" i="2"/>
  <c r="F7" i="2"/>
  <c r="F6" i="2"/>
  <c r="F5" i="2"/>
  <c r="F3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AF5" i="1"/>
  <c r="BJ5" i="1"/>
  <c r="AH10" i="1"/>
  <c r="AH5" i="1"/>
  <c r="AR10" i="1"/>
  <c r="AR5" i="1"/>
  <c r="BI10" i="1"/>
  <c r="BI5" i="1" s="1"/>
  <c r="BH10" i="1"/>
  <c r="BF10" i="1"/>
  <c r="BF5" i="1" s="1"/>
  <c r="BD10" i="1"/>
  <c r="BD5" i="1"/>
  <c r="BC10" i="1"/>
  <c r="BC5" i="1" s="1"/>
  <c r="BB10" i="1"/>
  <c r="BB5" i="1"/>
  <c r="BA10" i="1"/>
  <c r="AZ10" i="1"/>
  <c r="AZ5" i="1"/>
  <c r="AX10" i="1"/>
  <c r="AX5" i="1" s="1"/>
  <c r="AW10" i="1"/>
  <c r="AW5" i="1"/>
  <c r="AV10" i="1"/>
  <c r="AV5" i="1" s="1"/>
  <c r="AS10" i="1"/>
  <c r="AS5" i="1"/>
  <c r="AQ10" i="1"/>
  <c r="AQ5" i="1" s="1"/>
  <c r="AI10" i="1"/>
  <c r="AI5" i="1"/>
  <c r="AG10" i="1"/>
  <c r="AG5" i="1" s="1"/>
  <c r="AE10" i="1"/>
  <c r="AC10" i="1"/>
  <c r="AB10" i="1"/>
  <c r="AA10" i="1"/>
  <c r="Z10" i="1"/>
  <c r="Y10" i="1"/>
  <c r="X10" i="1"/>
  <c r="K10" i="1"/>
  <c r="G10" i="1"/>
  <c r="D10" i="1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Q11" i="1"/>
  <c r="Q12" i="1"/>
  <c r="Q13" i="1"/>
  <c r="Q14" i="1" s="1"/>
  <c r="Q15" i="1"/>
  <c r="Q16" i="1" s="1"/>
  <c r="Q17" i="1" s="1"/>
  <c r="Q18" i="1" s="1"/>
  <c r="Q19" i="1" s="1"/>
  <c r="Q20" i="1" s="1"/>
  <c r="Q21" i="1" s="1"/>
  <c r="Q22" i="1" s="1"/>
  <c r="Q23" i="1" s="1"/>
  <c r="Q24" i="1" s="1"/>
  <c r="Q25" i="1" s="1"/>
  <c r="Q26" i="1" s="1"/>
  <c r="Q27" i="1" s="1"/>
  <c r="Q28" i="1" s="1"/>
  <c r="Q29" i="1" s="1"/>
  <c r="Q30" i="1" s="1"/>
  <c r="Q31" i="1" s="1"/>
  <c r="Q32" i="1" s="1"/>
  <c r="Q33" i="1" s="1"/>
  <c r="Q34" i="1" s="1"/>
  <c r="Q35" i="1" s="1"/>
  <c r="Q36" i="1" s="1"/>
  <c r="Q37" i="1" s="1"/>
  <c r="Q38" i="1" s="1"/>
  <c r="Q39" i="1" s="1"/>
  <c r="Q40" i="1" s="1"/>
  <c r="Q41" i="1" s="1"/>
  <c r="Q42" i="1" s="1"/>
  <c r="Q43" i="1" s="1"/>
  <c r="Q44" i="1" s="1"/>
  <c r="Q45" i="1" s="1"/>
  <c r="Q46" i="1" s="1"/>
  <c r="Q47" i="1" s="1"/>
  <c r="Q48" i="1" s="1"/>
  <c r="Q49" i="1" s="1"/>
  <c r="Q50" i="1" s="1"/>
  <c r="Q51" i="1" s="1"/>
  <c r="Q52" i="1" s="1"/>
  <c r="Q53" i="1" s="1"/>
  <c r="Q54" i="1" s="1"/>
  <c r="Q55" i="1" s="1"/>
  <c r="Q56" i="1" s="1"/>
  <c r="Q57" i="1" s="1"/>
  <c r="Q58" i="1" s="1"/>
  <c r="Q59" i="1" s="1"/>
  <c r="Q60" i="1" s="1"/>
  <c r="Q61" i="1" s="1"/>
  <c r="Q62" i="1" s="1"/>
  <c r="Q63" i="1" s="1"/>
  <c r="Q64" i="1" s="1"/>
  <c r="Q65" i="1" s="1"/>
  <c r="Q66" i="1" s="1"/>
  <c r="Q67" i="1" s="1"/>
  <c r="Q68" i="1" s="1"/>
  <c r="Q69" i="1" s="1"/>
  <c r="Q70" i="1" s="1"/>
  <c r="Q71" i="1" s="1"/>
  <c r="Q72" i="1" s="1"/>
  <c r="Q73" i="1" s="1"/>
  <c r="Q74" i="1" s="1"/>
  <c r="Q75" i="1" s="1"/>
  <c r="Q76" i="1" s="1"/>
  <c r="Q77" i="1" s="1"/>
  <c r="Q78" i="1" s="1"/>
  <c r="Q79" i="1" s="1"/>
  <c r="Q80" i="1" s="1"/>
  <c r="Q81" i="1" s="1"/>
  <c r="Q82" i="1" s="1"/>
  <c r="Q83" i="1" s="1"/>
  <c r="Q84" i="1" s="1"/>
  <c r="Q85" i="1" s="1"/>
  <c r="Q86" i="1" s="1"/>
  <c r="Q87" i="1" s="1"/>
  <c r="Q88" i="1" s="1"/>
  <c r="Q89" i="1" s="1"/>
  <c r="Q90" i="1" s="1"/>
  <c r="Q91" i="1" s="1"/>
  <c r="Q92" i="1" s="1"/>
  <c r="Q93" i="1" s="1"/>
  <c r="Q94" i="1" s="1"/>
  <c r="Q95" i="1" s="1"/>
  <c r="Q96" i="1" s="1"/>
  <c r="Q97" i="1" s="1"/>
  <c r="Q98" i="1" s="1"/>
  <c r="Q99" i="1" s="1"/>
  <c r="Q100" i="1" s="1"/>
  <c r="Q101" i="1" s="1"/>
  <c r="Q102" i="1" s="1"/>
  <c r="Q103" i="1" s="1"/>
  <c r="Q104" i="1" s="1"/>
  <c r="Q105" i="1" s="1"/>
  <c r="Q106" i="1" s="1"/>
  <c r="Q107" i="1" s="1"/>
  <c r="Q108" i="1" s="1"/>
  <c r="Q109" i="1" s="1"/>
  <c r="Q110" i="1" s="1"/>
  <c r="Q111" i="1" s="1"/>
  <c r="Q112" i="1" s="1"/>
  <c r="Q113" i="1" s="1"/>
  <c r="Q114" i="1" s="1"/>
  <c r="Q115" i="1" s="1"/>
  <c r="Q116" i="1" s="1"/>
  <c r="Q117" i="1" s="1"/>
  <c r="Q118" i="1" s="1"/>
  <c r="Q119" i="1" s="1"/>
  <c r="Q120" i="1" s="1"/>
  <c r="Q121" i="1" s="1"/>
  <c r="Q122" i="1" s="1"/>
  <c r="Q123" i="1" s="1"/>
  <c r="Q124" i="1" s="1"/>
  <c r="Q125" i="1" s="1"/>
  <c r="Q126" i="1" s="1"/>
  <c r="Q127" i="1" s="1"/>
  <c r="Q128" i="1" s="1"/>
  <c r="Q129" i="1" s="1"/>
  <c r="Q130" i="1" s="1"/>
  <c r="Q131" i="1" s="1"/>
  <c r="Q132" i="1" s="1"/>
  <c r="Q133" i="1" s="1"/>
  <c r="Q134" i="1" s="1"/>
  <c r="Q135" i="1" s="1"/>
  <c r="Q136" i="1" s="1"/>
  <c r="Q137" i="1" s="1"/>
  <c r="Q138" i="1" s="1"/>
  <c r="Q139" i="1" s="1"/>
  <c r="Q140" i="1" s="1"/>
  <c r="Q141" i="1" s="1"/>
  <c r="Q142" i="1" s="1"/>
  <c r="Q143" i="1" s="1"/>
  <c r="Q144" i="1" s="1"/>
  <c r="Q145" i="1" s="1"/>
  <c r="Q146" i="1" s="1"/>
  <c r="Q147" i="1" s="1"/>
  <c r="Q148" i="1" s="1"/>
  <c r="Q149" i="1" s="1"/>
  <c r="Q150" i="1" s="1"/>
  <c r="Q151" i="1" s="1"/>
  <c r="Q152" i="1" s="1"/>
  <c r="Q153" i="1" s="1"/>
  <c r="Q154" i="1" s="1"/>
  <c r="Q155" i="1" s="1"/>
  <c r="Q156" i="1" s="1"/>
  <c r="Q157" i="1" s="1"/>
  <c r="Q158" i="1" s="1"/>
  <c r="Q159" i="1" s="1"/>
  <c r="Q160" i="1" s="1"/>
  <c r="Q161" i="1" s="1"/>
  <c r="Q162" i="1" s="1"/>
  <c r="Q163" i="1" s="1"/>
  <c r="Q164" i="1" s="1"/>
  <c r="Q165" i="1" s="1"/>
  <c r="Q166" i="1" s="1"/>
  <c r="Q167" i="1" s="1"/>
  <c r="Q168" i="1" s="1"/>
  <c r="Q169" i="1" s="1"/>
  <c r="Q170" i="1" s="1"/>
  <c r="Q171" i="1" s="1"/>
  <c r="Q172" i="1" s="1"/>
  <c r="Q173" i="1" s="1"/>
  <c r="Q174" i="1" s="1"/>
  <c r="Q175" i="1" s="1"/>
  <c r="Q176" i="1" s="1"/>
  <c r="Q177" i="1" s="1"/>
  <c r="Q178" i="1" s="1"/>
  <c r="Q179" i="1" s="1"/>
  <c r="Q180" i="1" s="1"/>
  <c r="Q181" i="1" s="1"/>
  <c r="Q182" i="1" s="1"/>
  <c r="Q183" i="1" s="1"/>
  <c r="Q184" i="1" s="1"/>
  <c r="Q185" i="1" s="1"/>
  <c r="Q186" i="1" s="1"/>
  <c r="Q187" i="1" s="1"/>
  <c r="Q188" i="1" s="1"/>
  <c r="Q189" i="1" s="1"/>
  <c r="Q190" i="1" s="1"/>
  <c r="Q191" i="1" s="1"/>
  <c r="Q192" i="1" s="1"/>
  <c r="Q193" i="1" s="1"/>
  <c r="Q194" i="1" s="1"/>
  <c r="Q195" i="1" s="1"/>
  <c r="Q196" i="1" s="1"/>
  <c r="Q197" i="1" s="1"/>
  <c r="Q198" i="1" s="1"/>
  <c r="Q199" i="1" s="1"/>
  <c r="Q200" i="1" s="1"/>
  <c r="Q201" i="1" s="1"/>
  <c r="Q202" i="1" s="1"/>
  <c r="Q203" i="1" s="1"/>
  <c r="Q204" i="1" s="1"/>
  <c r="Q205" i="1" s="1"/>
  <c r="Q206" i="1" s="1"/>
  <c r="Q207" i="1" s="1"/>
  <c r="Q208" i="1" s="1"/>
  <c r="Q209" i="1" s="1"/>
  <c r="Q210" i="1" s="1"/>
  <c r="Q211" i="1" s="1"/>
  <c r="Q212" i="1" s="1"/>
  <c r="Q213" i="1" s="1"/>
  <c r="Q214" i="1" s="1"/>
  <c r="Q215" i="1" s="1"/>
  <c r="Q216" i="1" s="1"/>
  <c r="Q217" i="1" s="1"/>
  <c r="Q218" i="1" s="1"/>
  <c r="Q219" i="1" s="1"/>
  <c r="Q220" i="1" s="1"/>
  <c r="Q221" i="1" s="1"/>
  <c r="Q222" i="1" s="1"/>
  <c r="Q223" i="1" s="1"/>
  <c r="Q224" i="1" s="1"/>
  <c r="Q225" i="1" s="1"/>
  <c r="Q226" i="1" s="1"/>
  <c r="Q227" i="1" s="1"/>
  <c r="Q228" i="1" s="1"/>
  <c r="Q229" i="1" s="1"/>
  <c r="Q230" i="1" s="1"/>
  <c r="Q231" i="1" s="1"/>
  <c r="Q232" i="1" s="1"/>
  <c r="Q233" i="1" s="1"/>
  <c r="Q234" i="1" s="1"/>
  <c r="Q235" i="1" s="1"/>
  <c r="Q236" i="1" s="1"/>
  <c r="Q237" i="1" s="1"/>
  <c r="Q238" i="1" s="1"/>
  <c r="Q239" i="1" s="1"/>
  <c r="Q240" i="1" s="1"/>
  <c r="Q241" i="1" s="1"/>
  <c r="Q242" i="1" s="1"/>
  <c r="Q243" i="1" s="1"/>
  <c r="Q244" i="1" s="1"/>
  <c r="Q245" i="1" s="1"/>
  <c r="Q246" i="1" s="1"/>
  <c r="Q247" i="1" s="1"/>
  <c r="Q248" i="1" s="1"/>
  <c r="Q249" i="1" s="1"/>
  <c r="Q250" i="1" s="1"/>
  <c r="Q251" i="1" s="1"/>
  <c r="Q252" i="1" s="1"/>
  <c r="Q253" i="1" s="1"/>
  <c r="Q254" i="1" s="1"/>
  <c r="Q255" i="1" s="1"/>
  <c r="Q256" i="1" s="1"/>
  <c r="Q257" i="1" s="1"/>
  <c r="Q258" i="1" s="1"/>
  <c r="Q259" i="1" s="1"/>
  <c r="Q260" i="1" s="1"/>
  <c r="Q261" i="1" s="1"/>
  <c r="Q262" i="1" s="1"/>
  <c r="Q263" i="1" s="1"/>
  <c r="Q264" i="1" s="1"/>
  <c r="Q265" i="1" s="1"/>
  <c r="Q266" i="1" s="1"/>
  <c r="Q267" i="1" s="1"/>
  <c r="Q268" i="1" s="1"/>
  <c r="Q269" i="1" s="1"/>
  <c r="Q270" i="1" s="1"/>
  <c r="Q271" i="1" s="1"/>
  <c r="Q272" i="1" s="1"/>
  <c r="Q273" i="1" s="1"/>
  <c r="Q274" i="1" s="1"/>
  <c r="Q275" i="1" s="1"/>
  <c r="Q276" i="1" s="1"/>
  <c r="Q277" i="1" s="1"/>
  <c r="Q278" i="1" s="1"/>
  <c r="Q279" i="1" s="1"/>
  <c r="Q280" i="1" s="1"/>
  <c r="Q281" i="1" s="1"/>
  <c r="Q282" i="1" s="1"/>
  <c r="J10" i="1"/>
  <c r="AT10" i="1"/>
  <c r="AT5" i="1"/>
  <c r="AU10" i="1"/>
  <c r="AU5" i="1"/>
  <c r="BM13" i="1" l="1"/>
  <c r="N13" i="1"/>
  <c r="BM14" i="1"/>
  <c r="L10" i="1"/>
  <c r="P14" i="1"/>
  <c r="BA6" i="1"/>
  <c r="BA5" i="1" s="1"/>
  <c r="R12" i="1"/>
  <c r="R13" i="1" s="1"/>
  <c r="R14" i="1" s="1"/>
  <c r="R15" i="1" s="1"/>
  <c r="R16" i="1" s="1"/>
  <c r="R17" i="1" s="1"/>
  <c r="R18" i="1" s="1"/>
  <c r="R19" i="1" s="1"/>
  <c r="R20" i="1" s="1"/>
  <c r="R21" i="1" s="1"/>
  <c r="R22" i="1" s="1"/>
  <c r="R23" i="1" s="1"/>
  <c r="R24" i="1" s="1"/>
  <c r="R25" i="1" s="1"/>
  <c r="R26" i="1" s="1"/>
  <c r="R27" i="1" s="1"/>
  <c r="R28" i="1" s="1"/>
  <c r="R29" i="1" s="1"/>
  <c r="R30" i="1" s="1"/>
  <c r="R31" i="1" s="1"/>
  <c r="R32" i="1" s="1"/>
  <c r="R33" i="1" s="1"/>
  <c r="R34" i="1" s="1"/>
  <c r="R35" i="1" s="1"/>
  <c r="R36" i="1" s="1"/>
  <c r="R37" i="1" s="1"/>
  <c r="R38" i="1" s="1"/>
  <c r="R39" i="1" s="1"/>
  <c r="R40" i="1" s="1"/>
  <c r="R41" i="1" s="1"/>
  <c r="R42" i="1" s="1"/>
  <c r="R43" i="1" s="1"/>
  <c r="R44" i="1" s="1"/>
  <c r="R45" i="1" s="1"/>
  <c r="R46" i="1" s="1"/>
  <c r="R47" i="1" s="1"/>
  <c r="R48" i="1" s="1"/>
  <c r="R49" i="1" s="1"/>
  <c r="R50" i="1" s="1"/>
  <c r="R51" i="1" s="1"/>
  <c r="R52" i="1" s="1"/>
  <c r="R53" i="1" s="1"/>
  <c r="R54" i="1" s="1"/>
  <c r="R55" i="1" s="1"/>
  <c r="R56" i="1" s="1"/>
  <c r="R57" i="1" s="1"/>
  <c r="R58" i="1" s="1"/>
  <c r="R59" i="1" s="1"/>
  <c r="R60" i="1" s="1"/>
  <c r="R61" i="1" s="1"/>
  <c r="R62" i="1" s="1"/>
  <c r="R63" i="1" s="1"/>
  <c r="R64" i="1" s="1"/>
  <c r="R65" i="1" s="1"/>
  <c r="R66" i="1" s="1"/>
  <c r="R67" i="1" s="1"/>
  <c r="R68" i="1" s="1"/>
  <c r="R69" i="1" s="1"/>
  <c r="R70" i="1" s="1"/>
  <c r="R71" i="1" s="1"/>
  <c r="R72" i="1" s="1"/>
  <c r="R73" i="1" s="1"/>
  <c r="R74" i="1" s="1"/>
  <c r="R75" i="1" s="1"/>
  <c r="R76" i="1" s="1"/>
  <c r="R77" i="1" s="1"/>
  <c r="R78" i="1" s="1"/>
  <c r="R79" i="1" s="1"/>
  <c r="R80" i="1" s="1"/>
  <c r="R81" i="1" s="1"/>
  <c r="R82" i="1" s="1"/>
  <c r="R83" i="1" s="1"/>
  <c r="R84" i="1" s="1"/>
  <c r="R85" i="1" s="1"/>
  <c r="R86" i="1" s="1"/>
  <c r="R87" i="1" s="1"/>
  <c r="R88" i="1" s="1"/>
  <c r="R89" i="1" s="1"/>
  <c r="R90" i="1" s="1"/>
  <c r="R91" i="1" s="1"/>
  <c r="R92" i="1" s="1"/>
  <c r="R93" i="1" s="1"/>
  <c r="R94" i="1" s="1"/>
  <c r="R95" i="1" s="1"/>
  <c r="R96" i="1" s="1"/>
  <c r="R97" i="1" s="1"/>
  <c r="R98" i="1" s="1"/>
  <c r="R99" i="1" s="1"/>
  <c r="R100" i="1" s="1"/>
  <c r="R101" i="1" s="1"/>
  <c r="R102" i="1" s="1"/>
  <c r="R103" i="1" s="1"/>
  <c r="R104" i="1" s="1"/>
  <c r="R105" i="1" s="1"/>
  <c r="R106" i="1" s="1"/>
  <c r="R107" i="1" s="1"/>
  <c r="R108" i="1" s="1"/>
  <c r="R109" i="1" s="1"/>
  <c r="R110" i="1" s="1"/>
  <c r="R111" i="1" s="1"/>
  <c r="R112" i="1" s="1"/>
  <c r="R113" i="1" s="1"/>
  <c r="R114" i="1" s="1"/>
  <c r="R115" i="1" s="1"/>
  <c r="R116" i="1" s="1"/>
  <c r="R117" i="1" s="1"/>
  <c r="R118" i="1" s="1"/>
  <c r="R119" i="1" s="1"/>
  <c r="R120" i="1" s="1"/>
  <c r="R121" i="1" s="1"/>
  <c r="R122" i="1" s="1"/>
  <c r="R123" i="1" s="1"/>
  <c r="R124" i="1" s="1"/>
  <c r="R125" i="1" s="1"/>
  <c r="R126" i="1" s="1"/>
  <c r="R127" i="1" s="1"/>
  <c r="R128" i="1" s="1"/>
  <c r="R129" i="1" s="1"/>
  <c r="R130" i="1" s="1"/>
  <c r="R131" i="1" s="1"/>
  <c r="R132" i="1" s="1"/>
  <c r="R133" i="1" s="1"/>
  <c r="R134" i="1" s="1"/>
  <c r="R135" i="1" s="1"/>
  <c r="R136" i="1" s="1"/>
  <c r="R137" i="1" s="1"/>
  <c r="R138" i="1" s="1"/>
  <c r="R139" i="1" s="1"/>
  <c r="R140" i="1" s="1"/>
  <c r="R141" i="1" s="1"/>
  <c r="R142" i="1" s="1"/>
  <c r="R143" i="1" s="1"/>
  <c r="R144" i="1" s="1"/>
  <c r="R145" i="1" s="1"/>
  <c r="R146" i="1" s="1"/>
  <c r="R147" i="1" s="1"/>
  <c r="R148" i="1" s="1"/>
  <c r="R149" i="1" s="1"/>
  <c r="R150" i="1" s="1"/>
  <c r="R151" i="1" s="1"/>
  <c r="R152" i="1" s="1"/>
  <c r="R153" i="1" s="1"/>
  <c r="R154" i="1" s="1"/>
  <c r="R155" i="1" s="1"/>
  <c r="R156" i="1" s="1"/>
  <c r="R157" i="1" s="1"/>
  <c r="R158" i="1" s="1"/>
  <c r="R159" i="1" s="1"/>
  <c r="R160" i="1" s="1"/>
  <c r="R161" i="1" s="1"/>
  <c r="R162" i="1" s="1"/>
  <c r="R163" i="1" s="1"/>
  <c r="R164" i="1" s="1"/>
  <c r="R165" i="1" s="1"/>
  <c r="R166" i="1" s="1"/>
  <c r="R167" i="1" s="1"/>
  <c r="R168" i="1" s="1"/>
  <c r="R169" i="1" s="1"/>
  <c r="R170" i="1" s="1"/>
  <c r="R171" i="1" s="1"/>
  <c r="R172" i="1" s="1"/>
  <c r="R173" i="1" s="1"/>
  <c r="R174" i="1" s="1"/>
  <c r="R175" i="1" s="1"/>
  <c r="R176" i="1" s="1"/>
  <c r="R177" i="1" s="1"/>
  <c r="R178" i="1" s="1"/>
  <c r="R179" i="1" s="1"/>
  <c r="R180" i="1" s="1"/>
  <c r="R181" i="1" s="1"/>
  <c r="R182" i="1" s="1"/>
  <c r="R183" i="1" s="1"/>
  <c r="R184" i="1" s="1"/>
  <c r="R185" i="1" s="1"/>
  <c r="R186" i="1" s="1"/>
  <c r="R187" i="1" s="1"/>
  <c r="R188" i="1" s="1"/>
  <c r="R189" i="1" s="1"/>
  <c r="R190" i="1" s="1"/>
  <c r="R191" i="1" s="1"/>
  <c r="R192" i="1" s="1"/>
  <c r="R193" i="1" s="1"/>
  <c r="R194" i="1" s="1"/>
  <c r="R195" i="1" s="1"/>
  <c r="R196" i="1" s="1"/>
  <c r="R197" i="1" s="1"/>
  <c r="R198" i="1" s="1"/>
  <c r="R199" i="1" s="1"/>
  <c r="R200" i="1" s="1"/>
  <c r="R201" i="1" s="1"/>
  <c r="R202" i="1" s="1"/>
  <c r="S162" i="1"/>
  <c r="S163" i="1" s="1"/>
  <c r="S164" i="1" s="1"/>
  <c r="S165" i="1" s="1"/>
  <c r="S166" i="1" s="1"/>
  <c r="S167" i="1" s="1"/>
  <c r="S168" i="1" s="1"/>
  <c r="S169" i="1" s="1"/>
  <c r="S170" i="1" s="1"/>
  <c r="S160" i="1"/>
  <c r="S161" i="1" s="1"/>
  <c r="AP6" i="1"/>
  <c r="AP5" i="1" s="1"/>
  <c r="U12" i="1"/>
  <c r="U13" i="1" l="1"/>
  <c r="W12" i="1"/>
  <c r="V12" i="1"/>
  <c r="P15" i="1"/>
  <c r="V13" i="1"/>
  <c r="N14" i="1"/>
  <c r="V14" i="1" l="1"/>
  <c r="N15" i="1"/>
  <c r="P16" i="1"/>
  <c r="U14" i="1"/>
  <c r="W13" i="1"/>
  <c r="P17" i="1" l="1"/>
  <c r="V15" i="1"/>
  <c r="N16" i="1"/>
  <c r="U15" i="1"/>
  <c r="W14" i="1"/>
  <c r="V16" i="1" l="1"/>
  <c r="N17" i="1"/>
  <c r="U16" i="1"/>
  <c r="W15" i="1"/>
  <c r="P18" i="1"/>
  <c r="U17" i="1" l="1"/>
  <c r="W16" i="1"/>
  <c r="V17" i="1"/>
  <c r="N18" i="1"/>
  <c r="P19" i="1"/>
  <c r="V18" i="1" l="1"/>
  <c r="N19" i="1"/>
  <c r="P20" i="1"/>
  <c r="U18" i="1"/>
  <c r="W17" i="1"/>
  <c r="V19" i="1" l="1"/>
  <c r="N20" i="1"/>
  <c r="P21" i="1"/>
  <c r="U19" i="1"/>
  <c r="W18" i="1"/>
  <c r="V20" i="1" l="1"/>
  <c r="N21" i="1"/>
  <c r="P22" i="1"/>
  <c r="U20" i="1"/>
  <c r="W19" i="1"/>
  <c r="U21" i="1" l="1"/>
  <c r="W20" i="1"/>
  <c r="P23" i="1"/>
  <c r="V21" i="1"/>
  <c r="N22" i="1"/>
  <c r="P24" i="1" l="1"/>
  <c r="V22" i="1"/>
  <c r="N23" i="1"/>
  <c r="U22" i="1"/>
  <c r="W21" i="1"/>
  <c r="V23" i="1" l="1"/>
  <c r="N24" i="1"/>
  <c r="P25" i="1"/>
  <c r="U23" i="1"/>
  <c r="W22" i="1"/>
  <c r="P26" i="1" l="1"/>
  <c r="V24" i="1"/>
  <c r="N25" i="1"/>
  <c r="U24" i="1"/>
  <c r="W23" i="1"/>
  <c r="P27" i="1" l="1"/>
  <c r="V25" i="1"/>
  <c r="N26" i="1"/>
  <c r="U25" i="1"/>
  <c r="W24" i="1"/>
  <c r="V26" i="1" l="1"/>
  <c r="N27" i="1"/>
  <c r="U26" i="1"/>
  <c r="W25" i="1"/>
  <c r="P28" i="1"/>
  <c r="P29" i="1" l="1"/>
  <c r="U27" i="1"/>
  <c r="W26" i="1"/>
  <c r="V27" i="1"/>
  <c r="N28" i="1"/>
  <c r="U28" i="1" l="1"/>
  <c r="W27" i="1"/>
  <c r="V28" i="1"/>
  <c r="N29" i="1"/>
  <c r="P30" i="1"/>
  <c r="V29" i="1" l="1"/>
  <c r="N30" i="1"/>
  <c r="P31" i="1"/>
  <c r="U29" i="1"/>
  <c r="W28" i="1"/>
  <c r="V30" i="1" l="1"/>
  <c r="N31" i="1"/>
  <c r="P32" i="1"/>
  <c r="U30" i="1"/>
  <c r="W29" i="1"/>
  <c r="P33" i="1" l="1"/>
  <c r="V31" i="1"/>
  <c r="N32" i="1"/>
  <c r="U31" i="1"/>
  <c r="W30" i="1"/>
  <c r="U32" i="1" l="1"/>
  <c r="W31" i="1"/>
  <c r="P34" i="1"/>
  <c r="V32" i="1"/>
  <c r="N33" i="1"/>
  <c r="P35" i="1" l="1"/>
  <c r="V33" i="1"/>
  <c r="N34" i="1"/>
  <c r="U33" i="1"/>
  <c r="W32" i="1"/>
  <c r="V34" i="1" l="1"/>
  <c r="N35" i="1"/>
  <c r="U34" i="1"/>
  <c r="W33" i="1"/>
  <c r="P36" i="1"/>
  <c r="U35" i="1" l="1"/>
  <c r="W34" i="1"/>
  <c r="V35" i="1"/>
  <c r="N36" i="1"/>
  <c r="P37" i="1"/>
  <c r="V36" i="1" l="1"/>
  <c r="N37" i="1"/>
  <c r="P38" i="1"/>
  <c r="U36" i="1"/>
  <c r="W35" i="1"/>
  <c r="V37" i="1" l="1"/>
  <c r="N38" i="1"/>
  <c r="P39" i="1"/>
  <c r="U37" i="1"/>
  <c r="W36" i="1"/>
  <c r="U38" i="1" l="1"/>
  <c r="W37" i="1"/>
  <c r="P40" i="1"/>
  <c r="V38" i="1"/>
  <c r="N39" i="1"/>
  <c r="P41" i="1" l="1"/>
  <c r="V39" i="1"/>
  <c r="N40" i="1"/>
  <c r="U39" i="1"/>
  <c r="W38" i="1"/>
  <c r="V40" i="1" l="1"/>
  <c r="N41" i="1"/>
  <c r="U40" i="1"/>
  <c r="W39" i="1"/>
  <c r="P42" i="1"/>
  <c r="V41" i="1" l="1"/>
  <c r="N42" i="1"/>
  <c r="U41" i="1"/>
  <c r="W40" i="1"/>
  <c r="P43" i="1"/>
  <c r="V42" i="1" l="1"/>
  <c r="N43" i="1"/>
  <c r="U42" i="1"/>
  <c r="W41" i="1"/>
  <c r="P44" i="1"/>
  <c r="U43" i="1" l="1"/>
  <c r="W42" i="1"/>
  <c r="P45" i="1"/>
  <c r="V43" i="1"/>
  <c r="N44" i="1"/>
  <c r="P46" i="1" l="1"/>
  <c r="V44" i="1"/>
  <c r="N45" i="1"/>
  <c r="U44" i="1"/>
  <c r="W43" i="1"/>
  <c r="V45" i="1" l="1"/>
  <c r="N46" i="1"/>
  <c r="U45" i="1"/>
  <c r="W44" i="1"/>
  <c r="P47" i="1"/>
  <c r="U46" i="1" l="1"/>
  <c r="W45" i="1"/>
  <c r="P48" i="1"/>
  <c r="V46" i="1"/>
  <c r="N47" i="1"/>
  <c r="P49" i="1" l="1"/>
  <c r="V47" i="1"/>
  <c r="N48" i="1"/>
  <c r="U47" i="1"/>
  <c r="W46" i="1"/>
  <c r="U48" i="1" l="1"/>
  <c r="W47" i="1"/>
  <c r="P50" i="1"/>
  <c r="V48" i="1"/>
  <c r="N49" i="1"/>
  <c r="P51" i="1" l="1"/>
  <c r="V49" i="1"/>
  <c r="N50" i="1"/>
  <c r="U49" i="1"/>
  <c r="W48" i="1"/>
  <c r="V50" i="1" l="1"/>
  <c r="N51" i="1"/>
  <c r="P52" i="1"/>
  <c r="U50" i="1"/>
  <c r="W49" i="1"/>
  <c r="P53" i="1" l="1"/>
  <c r="V51" i="1"/>
  <c r="N52" i="1"/>
  <c r="U51" i="1"/>
  <c r="W50" i="1"/>
  <c r="V52" i="1" l="1"/>
  <c r="N53" i="1"/>
  <c r="U52" i="1"/>
  <c r="W51" i="1"/>
  <c r="P54" i="1"/>
  <c r="U53" i="1" l="1"/>
  <c r="W52" i="1"/>
  <c r="V53" i="1"/>
  <c r="N54" i="1"/>
  <c r="P55" i="1"/>
  <c r="V54" i="1" l="1"/>
  <c r="N55" i="1"/>
  <c r="P56" i="1"/>
  <c r="U54" i="1"/>
  <c r="W53" i="1"/>
  <c r="P57" i="1" l="1"/>
  <c r="V55" i="1"/>
  <c r="N56" i="1"/>
  <c r="U55" i="1"/>
  <c r="W54" i="1"/>
  <c r="V56" i="1" l="1"/>
  <c r="N57" i="1"/>
  <c r="U56" i="1"/>
  <c r="W55" i="1"/>
  <c r="P58" i="1"/>
  <c r="U57" i="1" l="1"/>
  <c r="W56" i="1"/>
  <c r="P59" i="1"/>
  <c r="V57" i="1"/>
  <c r="N58" i="1"/>
  <c r="P60" i="1" l="1"/>
  <c r="V58" i="1"/>
  <c r="N59" i="1"/>
  <c r="U58" i="1"/>
  <c r="W57" i="1"/>
  <c r="V59" i="1" l="1"/>
  <c r="N60" i="1"/>
  <c r="P61" i="1"/>
  <c r="U59" i="1"/>
  <c r="W58" i="1"/>
  <c r="P62" i="1" l="1"/>
  <c r="V60" i="1"/>
  <c r="N61" i="1"/>
  <c r="U60" i="1"/>
  <c r="W59" i="1"/>
  <c r="V61" i="1" l="1"/>
  <c r="N62" i="1"/>
  <c r="P63" i="1"/>
  <c r="U61" i="1"/>
  <c r="W60" i="1"/>
  <c r="P64" i="1" l="1"/>
  <c r="V62" i="1"/>
  <c r="N63" i="1"/>
  <c r="U62" i="1"/>
  <c r="W61" i="1"/>
  <c r="V63" i="1" l="1"/>
  <c r="N64" i="1"/>
  <c r="P65" i="1"/>
  <c r="U63" i="1"/>
  <c r="W62" i="1"/>
  <c r="P66" i="1" l="1"/>
  <c r="V64" i="1"/>
  <c r="N65" i="1"/>
  <c r="U64" i="1"/>
  <c r="W63" i="1"/>
  <c r="V65" i="1" l="1"/>
  <c r="N66" i="1"/>
  <c r="P67" i="1"/>
  <c r="U65" i="1"/>
  <c r="W64" i="1"/>
  <c r="P68" i="1" l="1"/>
  <c r="V66" i="1"/>
  <c r="N67" i="1"/>
  <c r="U66" i="1"/>
  <c r="W65" i="1"/>
  <c r="V67" i="1" l="1"/>
  <c r="N68" i="1"/>
  <c r="P69" i="1"/>
  <c r="U67" i="1"/>
  <c r="W66" i="1"/>
  <c r="P70" i="1" l="1"/>
  <c r="V68" i="1"/>
  <c r="N69" i="1"/>
  <c r="U68" i="1"/>
  <c r="W67" i="1"/>
  <c r="V69" i="1" l="1"/>
  <c r="N70" i="1"/>
  <c r="U69" i="1"/>
  <c r="W68" i="1"/>
  <c r="P71" i="1"/>
  <c r="U70" i="1" l="1"/>
  <c r="W69" i="1"/>
  <c r="V70" i="1"/>
  <c r="N71" i="1"/>
  <c r="P72" i="1"/>
  <c r="V71" i="1" l="1"/>
  <c r="N72" i="1"/>
  <c r="P73" i="1"/>
  <c r="U71" i="1"/>
  <c r="W70" i="1"/>
  <c r="P74" i="1" l="1"/>
  <c r="V72" i="1"/>
  <c r="N73" i="1"/>
  <c r="U72" i="1"/>
  <c r="W71" i="1"/>
  <c r="V73" i="1" l="1"/>
  <c r="N74" i="1"/>
  <c r="U73" i="1"/>
  <c r="W72" i="1"/>
  <c r="P75" i="1"/>
  <c r="U74" i="1" l="1"/>
  <c r="W73" i="1"/>
  <c r="V74" i="1"/>
  <c r="N75" i="1"/>
  <c r="P76" i="1"/>
  <c r="V75" i="1" l="1"/>
  <c r="N76" i="1"/>
  <c r="P77" i="1"/>
  <c r="U75" i="1"/>
  <c r="W74" i="1"/>
  <c r="P78" i="1" l="1"/>
  <c r="V76" i="1"/>
  <c r="N77" i="1"/>
  <c r="U76" i="1"/>
  <c r="W75" i="1"/>
  <c r="V77" i="1" l="1"/>
  <c r="N78" i="1"/>
  <c r="P79" i="1"/>
  <c r="U77" i="1"/>
  <c r="W76" i="1"/>
  <c r="P80" i="1" l="1"/>
  <c r="V78" i="1"/>
  <c r="N79" i="1"/>
  <c r="U78" i="1"/>
  <c r="W77" i="1"/>
  <c r="V79" i="1" l="1"/>
  <c r="N80" i="1"/>
  <c r="P81" i="1"/>
  <c r="U79" i="1"/>
  <c r="W78" i="1"/>
  <c r="P82" i="1" l="1"/>
  <c r="V80" i="1"/>
  <c r="N81" i="1"/>
  <c r="U80" i="1"/>
  <c r="W79" i="1"/>
  <c r="V81" i="1" l="1"/>
  <c r="N82" i="1"/>
  <c r="P83" i="1"/>
  <c r="U81" i="1"/>
  <c r="W80" i="1"/>
  <c r="P84" i="1" l="1"/>
  <c r="V82" i="1"/>
  <c r="N83" i="1"/>
  <c r="U82" i="1"/>
  <c r="W81" i="1"/>
  <c r="V83" i="1" l="1"/>
  <c r="N84" i="1"/>
  <c r="P85" i="1"/>
  <c r="U83" i="1"/>
  <c r="W82" i="1"/>
  <c r="P86" i="1" l="1"/>
  <c r="V84" i="1"/>
  <c r="N85" i="1"/>
  <c r="U84" i="1"/>
  <c r="W83" i="1"/>
  <c r="V85" i="1" l="1"/>
  <c r="N86" i="1"/>
  <c r="P87" i="1"/>
  <c r="U85" i="1"/>
  <c r="W84" i="1"/>
  <c r="P88" i="1" l="1"/>
  <c r="V86" i="1"/>
  <c r="N87" i="1"/>
  <c r="U86" i="1"/>
  <c r="W85" i="1"/>
  <c r="V87" i="1" l="1"/>
  <c r="N88" i="1"/>
  <c r="U87" i="1"/>
  <c r="W86" i="1"/>
  <c r="P89" i="1"/>
  <c r="U88" i="1" l="1"/>
  <c r="W87" i="1"/>
  <c r="V88" i="1"/>
  <c r="N89" i="1"/>
  <c r="P90" i="1"/>
  <c r="V89" i="1" l="1"/>
  <c r="N90" i="1"/>
  <c r="P91" i="1"/>
  <c r="U89" i="1"/>
  <c r="W88" i="1"/>
  <c r="P92" i="1" l="1"/>
  <c r="V90" i="1"/>
  <c r="N91" i="1"/>
  <c r="U90" i="1"/>
  <c r="W89" i="1"/>
  <c r="V91" i="1" l="1"/>
  <c r="N92" i="1"/>
  <c r="U91" i="1"/>
  <c r="W90" i="1"/>
  <c r="P93" i="1"/>
  <c r="U92" i="1" l="1"/>
  <c r="W91" i="1"/>
  <c r="V92" i="1"/>
  <c r="N93" i="1"/>
  <c r="P94" i="1"/>
  <c r="V93" i="1" l="1"/>
  <c r="N94" i="1"/>
  <c r="P95" i="1"/>
  <c r="U93" i="1"/>
  <c r="W92" i="1"/>
  <c r="P96" i="1" l="1"/>
  <c r="V94" i="1"/>
  <c r="N95" i="1"/>
  <c r="U94" i="1"/>
  <c r="W93" i="1"/>
  <c r="V95" i="1" l="1"/>
  <c r="N96" i="1"/>
  <c r="U95" i="1"/>
  <c r="W94" i="1"/>
  <c r="P97" i="1"/>
  <c r="U96" i="1" l="1"/>
  <c r="W95" i="1"/>
  <c r="V96" i="1"/>
  <c r="N97" i="1"/>
  <c r="P98" i="1"/>
  <c r="V97" i="1" l="1"/>
  <c r="N98" i="1"/>
  <c r="P99" i="1"/>
  <c r="U97" i="1"/>
  <c r="W96" i="1"/>
  <c r="P100" i="1" l="1"/>
  <c r="V98" i="1"/>
  <c r="N99" i="1"/>
  <c r="U98" i="1"/>
  <c r="W97" i="1"/>
  <c r="V99" i="1" l="1"/>
  <c r="N100" i="1"/>
  <c r="U99" i="1"/>
  <c r="W98" i="1"/>
  <c r="P101" i="1"/>
  <c r="U100" i="1" l="1"/>
  <c r="W99" i="1"/>
  <c r="V100" i="1"/>
  <c r="N101" i="1"/>
  <c r="P102" i="1"/>
  <c r="V101" i="1" l="1"/>
  <c r="N102" i="1"/>
  <c r="P103" i="1"/>
  <c r="U101" i="1"/>
  <c r="W100" i="1"/>
  <c r="P104" i="1" l="1"/>
  <c r="V102" i="1"/>
  <c r="N103" i="1"/>
  <c r="U102" i="1"/>
  <c r="W101" i="1"/>
  <c r="V103" i="1" l="1"/>
  <c r="N104" i="1"/>
  <c r="U103" i="1"/>
  <c r="W102" i="1"/>
  <c r="P105" i="1"/>
  <c r="V104" i="1" l="1"/>
  <c r="N105" i="1"/>
  <c r="U104" i="1"/>
  <c r="W103" i="1"/>
  <c r="P106" i="1"/>
  <c r="V105" i="1" l="1"/>
  <c r="N106" i="1"/>
  <c r="U105" i="1"/>
  <c r="W104" i="1"/>
  <c r="P107" i="1"/>
  <c r="P108" i="1" l="1"/>
  <c r="U106" i="1"/>
  <c r="W105" i="1"/>
  <c r="V106" i="1"/>
  <c r="N107" i="1"/>
  <c r="V107" i="1" l="1"/>
  <c r="N108" i="1"/>
  <c r="U107" i="1"/>
  <c r="W106" i="1"/>
  <c r="P109" i="1"/>
  <c r="V108" i="1" l="1"/>
  <c r="N109" i="1"/>
  <c r="U108" i="1"/>
  <c r="W107" i="1"/>
  <c r="P110" i="1"/>
  <c r="U109" i="1" l="1"/>
  <c r="W108" i="1"/>
  <c r="V109" i="1"/>
  <c r="N110" i="1"/>
  <c r="P111" i="1"/>
  <c r="V110" i="1" l="1"/>
  <c r="N111" i="1"/>
  <c r="P112" i="1"/>
  <c r="U110" i="1"/>
  <c r="W109" i="1"/>
  <c r="U111" i="1" l="1"/>
  <c r="W110" i="1"/>
  <c r="P113" i="1"/>
  <c r="V111" i="1"/>
  <c r="N112" i="1"/>
  <c r="P114" i="1" l="1"/>
  <c r="V112" i="1"/>
  <c r="N113" i="1"/>
  <c r="U112" i="1"/>
  <c r="W111" i="1"/>
  <c r="V113" i="1" l="1"/>
  <c r="N114" i="1"/>
  <c r="P115" i="1"/>
  <c r="U113" i="1"/>
  <c r="W112" i="1"/>
  <c r="V114" i="1" l="1"/>
  <c r="N115" i="1"/>
  <c r="P116" i="1"/>
  <c r="U114" i="1"/>
  <c r="W113" i="1"/>
  <c r="P117" i="1" l="1"/>
  <c r="V115" i="1"/>
  <c r="N116" i="1"/>
  <c r="U115" i="1"/>
  <c r="W114" i="1"/>
  <c r="V116" i="1" l="1"/>
  <c r="N117" i="1"/>
  <c r="U116" i="1"/>
  <c r="W115" i="1"/>
  <c r="P118" i="1"/>
  <c r="U117" i="1" l="1"/>
  <c r="W116" i="1"/>
  <c r="V117" i="1"/>
  <c r="N118" i="1"/>
  <c r="P119" i="1"/>
  <c r="V118" i="1" l="1"/>
  <c r="N119" i="1"/>
  <c r="P120" i="1"/>
  <c r="U118" i="1"/>
  <c r="W117" i="1"/>
  <c r="V119" i="1" l="1"/>
  <c r="N120" i="1"/>
  <c r="P121" i="1"/>
  <c r="U119" i="1"/>
  <c r="W118" i="1"/>
  <c r="P122" i="1" l="1"/>
  <c r="V120" i="1"/>
  <c r="N121" i="1"/>
  <c r="U120" i="1"/>
  <c r="W119" i="1"/>
  <c r="V121" i="1" l="1"/>
  <c r="N122" i="1"/>
  <c r="P123" i="1"/>
  <c r="U121" i="1"/>
  <c r="W120" i="1"/>
  <c r="P124" i="1" l="1"/>
  <c r="V122" i="1"/>
  <c r="N123" i="1"/>
  <c r="U122" i="1"/>
  <c r="W121" i="1"/>
  <c r="V123" i="1" l="1"/>
  <c r="N124" i="1"/>
  <c r="U123" i="1"/>
  <c r="W122" i="1"/>
  <c r="P125" i="1"/>
  <c r="U124" i="1" l="1"/>
  <c r="W123" i="1"/>
  <c r="V124" i="1"/>
  <c r="N125" i="1"/>
  <c r="P126" i="1"/>
  <c r="V125" i="1" l="1"/>
  <c r="N126" i="1"/>
  <c r="P127" i="1"/>
  <c r="U125" i="1"/>
  <c r="W124" i="1"/>
  <c r="V126" i="1" l="1"/>
  <c r="N127" i="1"/>
  <c r="P128" i="1"/>
  <c r="U126" i="1"/>
  <c r="W125" i="1"/>
  <c r="P129" i="1" l="1"/>
  <c r="V127" i="1"/>
  <c r="N128" i="1"/>
  <c r="U127" i="1"/>
  <c r="W126" i="1"/>
  <c r="V128" i="1" l="1"/>
  <c r="N129" i="1"/>
  <c r="U128" i="1"/>
  <c r="W127" i="1"/>
  <c r="P130" i="1"/>
  <c r="U129" i="1" l="1"/>
  <c r="W128" i="1"/>
  <c r="V129" i="1"/>
  <c r="N130" i="1"/>
  <c r="P131" i="1"/>
  <c r="V130" i="1" l="1"/>
  <c r="N131" i="1"/>
  <c r="P132" i="1"/>
  <c r="U130" i="1"/>
  <c r="W129" i="1"/>
  <c r="P133" i="1" l="1"/>
  <c r="V131" i="1"/>
  <c r="N132" i="1"/>
  <c r="U131" i="1"/>
  <c r="W130" i="1"/>
  <c r="V132" i="1" l="1"/>
  <c r="N133" i="1"/>
  <c r="U132" i="1"/>
  <c r="W131" i="1"/>
  <c r="P134" i="1"/>
  <c r="U133" i="1" l="1"/>
  <c r="W132" i="1"/>
  <c r="V133" i="1"/>
  <c r="N134" i="1"/>
  <c r="P135" i="1"/>
  <c r="V134" i="1" l="1"/>
  <c r="N135" i="1"/>
  <c r="P136" i="1"/>
  <c r="U134" i="1"/>
  <c r="W133" i="1"/>
  <c r="V135" i="1" l="1"/>
  <c r="N136" i="1"/>
  <c r="P137" i="1"/>
  <c r="U135" i="1"/>
  <c r="W134" i="1"/>
  <c r="P138" i="1" l="1"/>
  <c r="V136" i="1"/>
  <c r="N137" i="1"/>
  <c r="U136" i="1"/>
  <c r="W135" i="1"/>
  <c r="V137" i="1" l="1"/>
  <c r="N138" i="1"/>
  <c r="U137" i="1"/>
  <c r="W136" i="1"/>
  <c r="P139" i="1"/>
  <c r="U138" i="1" l="1"/>
  <c r="W137" i="1"/>
  <c r="V138" i="1"/>
  <c r="N139" i="1"/>
  <c r="P140" i="1"/>
  <c r="V139" i="1" l="1"/>
  <c r="N140" i="1"/>
  <c r="P141" i="1"/>
  <c r="U139" i="1"/>
  <c r="W138" i="1"/>
  <c r="V140" i="1" l="1"/>
  <c r="N141" i="1"/>
  <c r="P142" i="1"/>
  <c r="U140" i="1"/>
  <c r="W139" i="1"/>
  <c r="P143" i="1" l="1"/>
  <c r="V141" i="1"/>
  <c r="N142" i="1"/>
  <c r="U141" i="1"/>
  <c r="W140" i="1"/>
  <c r="V142" i="1" l="1"/>
  <c r="N143" i="1"/>
  <c r="U142" i="1"/>
  <c r="W141" i="1"/>
  <c r="P144" i="1"/>
  <c r="U143" i="1" l="1"/>
  <c r="W142" i="1"/>
  <c r="P145" i="1"/>
  <c r="V143" i="1"/>
  <c r="N144" i="1"/>
  <c r="P146" i="1" l="1"/>
  <c r="V144" i="1"/>
  <c r="N145" i="1"/>
  <c r="U144" i="1"/>
  <c r="W143" i="1"/>
  <c r="V145" i="1" l="1"/>
  <c r="N146" i="1"/>
  <c r="U145" i="1"/>
  <c r="W144" i="1"/>
  <c r="P147" i="1"/>
  <c r="U146" i="1" l="1"/>
  <c r="W145" i="1"/>
  <c r="P148" i="1"/>
  <c r="V146" i="1"/>
  <c r="N147" i="1"/>
  <c r="V147" i="1" l="1"/>
  <c r="N148" i="1"/>
  <c r="P149" i="1"/>
  <c r="U147" i="1"/>
  <c r="W146" i="1"/>
  <c r="P150" i="1" l="1"/>
  <c r="V148" i="1"/>
  <c r="N149" i="1"/>
  <c r="U148" i="1"/>
  <c r="W147" i="1"/>
  <c r="V149" i="1" l="1"/>
  <c r="N150" i="1"/>
  <c r="U149" i="1"/>
  <c r="W148" i="1"/>
  <c r="P151" i="1"/>
  <c r="U150" i="1" l="1"/>
  <c r="W149" i="1"/>
  <c r="V150" i="1"/>
  <c r="N151" i="1"/>
  <c r="P152" i="1"/>
  <c r="V151" i="1" l="1"/>
  <c r="N152" i="1"/>
  <c r="P153" i="1"/>
  <c r="U151" i="1"/>
  <c r="W150" i="1"/>
  <c r="V152" i="1" l="1"/>
  <c r="N153" i="1"/>
  <c r="P154" i="1"/>
  <c r="U152" i="1"/>
  <c r="W151" i="1"/>
  <c r="P155" i="1" l="1"/>
  <c r="V153" i="1"/>
  <c r="N154" i="1"/>
  <c r="U153" i="1"/>
  <c r="W152" i="1"/>
  <c r="V154" i="1" l="1"/>
  <c r="N155" i="1"/>
  <c r="U154" i="1"/>
  <c r="W153" i="1"/>
  <c r="P156" i="1"/>
  <c r="U155" i="1" l="1"/>
  <c r="W154" i="1"/>
  <c r="V155" i="1"/>
  <c r="N156" i="1"/>
  <c r="P157" i="1"/>
  <c r="V156" i="1" l="1"/>
  <c r="N157" i="1"/>
  <c r="P158" i="1"/>
  <c r="U156" i="1"/>
  <c r="W155" i="1"/>
  <c r="P159" i="1" l="1"/>
  <c r="V157" i="1"/>
  <c r="N158" i="1"/>
  <c r="U157" i="1"/>
  <c r="W156" i="1"/>
  <c r="V158" i="1" l="1"/>
  <c r="N159" i="1"/>
  <c r="U158" i="1"/>
  <c r="W157" i="1"/>
  <c r="P160" i="1"/>
  <c r="U159" i="1" l="1"/>
  <c r="W159" i="1" s="1"/>
  <c r="W158" i="1"/>
  <c r="W160" i="1"/>
  <c r="P161" i="1"/>
  <c r="V159" i="1"/>
  <c r="N160" i="1"/>
  <c r="P162" i="1" l="1"/>
  <c r="W161" i="1"/>
  <c r="V160" i="1"/>
  <c r="N161" i="1"/>
  <c r="P163" i="1" l="1"/>
  <c r="W162" i="1"/>
  <c r="V161" i="1"/>
  <c r="N162" i="1"/>
  <c r="V162" i="1" l="1"/>
  <c r="N163" i="1"/>
  <c r="W163" i="1"/>
  <c r="P164" i="1"/>
  <c r="V163" i="1" l="1"/>
  <c r="N164" i="1"/>
  <c r="P165" i="1"/>
  <c r="W164" i="1"/>
  <c r="P166" i="1" l="1"/>
  <c r="W165" i="1"/>
  <c r="V164" i="1"/>
  <c r="N165" i="1"/>
  <c r="V165" i="1" l="1"/>
  <c r="N166" i="1"/>
  <c r="W166" i="1"/>
  <c r="P167" i="1"/>
  <c r="V166" i="1" l="1"/>
  <c r="N167" i="1"/>
  <c r="P168" i="1"/>
  <c r="W167" i="1"/>
  <c r="P169" i="1" l="1"/>
  <c r="W168" i="1"/>
  <c r="V167" i="1"/>
  <c r="N168" i="1"/>
  <c r="V168" i="1" l="1"/>
  <c r="N169" i="1"/>
  <c r="P170" i="1"/>
  <c r="W169" i="1"/>
  <c r="P171" i="1" l="1"/>
  <c r="W170" i="1"/>
  <c r="V169" i="1"/>
  <c r="N170" i="1"/>
  <c r="V170" i="1" l="1"/>
  <c r="N171" i="1"/>
  <c r="P172" i="1"/>
  <c r="W171" i="1"/>
  <c r="P173" i="1" l="1"/>
  <c r="W172" i="1"/>
  <c r="V171" i="1"/>
  <c r="N172" i="1"/>
  <c r="V172" i="1" l="1"/>
  <c r="N173" i="1"/>
  <c r="P174" i="1"/>
  <c r="W173" i="1"/>
  <c r="V173" i="1" l="1"/>
  <c r="N174" i="1"/>
  <c r="P175" i="1"/>
  <c r="W174" i="1"/>
  <c r="P176" i="1" l="1"/>
  <c r="W175" i="1"/>
  <c r="V174" i="1"/>
  <c r="N175" i="1"/>
  <c r="V175" i="1" l="1"/>
  <c r="N176" i="1"/>
  <c r="W176" i="1"/>
  <c r="P177" i="1"/>
  <c r="W177" i="1" l="1"/>
  <c r="P178" i="1"/>
  <c r="V176" i="1"/>
  <c r="N177" i="1"/>
  <c r="W178" i="1" l="1"/>
  <c r="P179" i="1"/>
  <c r="V177" i="1"/>
  <c r="N178" i="1"/>
  <c r="V178" i="1" l="1"/>
  <c r="N179" i="1"/>
  <c r="P180" i="1"/>
  <c r="W179" i="1"/>
  <c r="P181" i="1" l="1"/>
  <c r="W180" i="1"/>
  <c r="V179" i="1"/>
  <c r="N180" i="1"/>
  <c r="V180" i="1" l="1"/>
  <c r="N181" i="1"/>
  <c r="W181" i="1"/>
  <c r="P182" i="1"/>
  <c r="P183" i="1" l="1"/>
  <c r="W182" i="1"/>
  <c r="V181" i="1"/>
  <c r="N182" i="1"/>
  <c r="V182" i="1" l="1"/>
  <c r="N183" i="1"/>
  <c r="P184" i="1"/>
  <c r="W183" i="1"/>
  <c r="P185" i="1" l="1"/>
  <c r="W184" i="1"/>
  <c r="V183" i="1"/>
  <c r="N184" i="1"/>
  <c r="W185" i="1" l="1"/>
  <c r="P186" i="1"/>
  <c r="V184" i="1"/>
  <c r="N185" i="1"/>
  <c r="V185" i="1" l="1"/>
  <c r="N186" i="1"/>
  <c r="W186" i="1"/>
  <c r="P187" i="1"/>
  <c r="W187" i="1" l="1"/>
  <c r="P188" i="1"/>
  <c r="V186" i="1"/>
  <c r="N187" i="1"/>
  <c r="V187" i="1" l="1"/>
  <c r="N188" i="1"/>
  <c r="P189" i="1"/>
  <c r="W188" i="1"/>
  <c r="V188" i="1" l="1"/>
  <c r="N189" i="1"/>
  <c r="P190" i="1"/>
  <c r="W189" i="1"/>
  <c r="P191" i="1" l="1"/>
  <c r="W190" i="1"/>
  <c r="V189" i="1"/>
  <c r="N190" i="1"/>
  <c r="V190" i="1" l="1"/>
  <c r="N191" i="1"/>
  <c r="W191" i="1"/>
  <c r="P192" i="1"/>
  <c r="W192" i="1" l="1"/>
  <c r="P193" i="1"/>
  <c r="V191" i="1"/>
  <c r="N192" i="1"/>
  <c r="V192" i="1" l="1"/>
  <c r="N193" i="1"/>
  <c r="P194" i="1"/>
  <c r="W193" i="1"/>
  <c r="W194" i="1" l="1"/>
  <c r="P195" i="1"/>
  <c r="V193" i="1"/>
  <c r="N194" i="1"/>
  <c r="V194" i="1" l="1"/>
  <c r="N195" i="1"/>
  <c r="P196" i="1"/>
  <c r="W195" i="1"/>
  <c r="W196" i="1" l="1"/>
  <c r="P197" i="1"/>
  <c r="V195" i="1"/>
  <c r="N196" i="1"/>
  <c r="V196" i="1" l="1"/>
  <c r="N197" i="1"/>
  <c r="P198" i="1"/>
  <c r="W197" i="1"/>
  <c r="P199" i="1" l="1"/>
  <c r="W198" i="1"/>
  <c r="V197" i="1"/>
  <c r="N198" i="1"/>
  <c r="V198" i="1" l="1"/>
  <c r="N199" i="1"/>
  <c r="P200" i="1"/>
  <c r="W199" i="1"/>
  <c r="P201" i="1" l="1"/>
  <c r="W200" i="1"/>
  <c r="V199" i="1"/>
  <c r="N200" i="1"/>
  <c r="V200" i="1" l="1"/>
  <c r="N201" i="1"/>
  <c r="P202" i="1"/>
  <c r="W201" i="1"/>
  <c r="P203" i="1" l="1"/>
  <c r="W202" i="1"/>
  <c r="V201" i="1"/>
  <c r="N202" i="1"/>
  <c r="V202" i="1" l="1"/>
  <c r="N203" i="1"/>
  <c r="P204" i="1"/>
  <c r="W203" i="1"/>
  <c r="V203" i="1" l="1"/>
  <c r="N204" i="1"/>
  <c r="P205" i="1"/>
  <c r="W204" i="1"/>
  <c r="P206" i="1" l="1"/>
  <c r="W205" i="1"/>
  <c r="V204" i="1"/>
  <c r="N205" i="1"/>
  <c r="V205" i="1" l="1"/>
  <c r="N206" i="1"/>
  <c r="W206" i="1"/>
  <c r="P207" i="1"/>
  <c r="W207" i="1" l="1"/>
  <c r="P208" i="1"/>
  <c r="V206" i="1"/>
  <c r="N207" i="1"/>
  <c r="V207" i="1" l="1"/>
  <c r="N208" i="1"/>
  <c r="W208" i="1"/>
  <c r="P209" i="1"/>
  <c r="W209" i="1" l="1"/>
  <c r="P210" i="1"/>
  <c r="V208" i="1"/>
  <c r="N209" i="1"/>
  <c r="V209" i="1" l="1"/>
  <c r="N210" i="1"/>
  <c r="P211" i="1"/>
  <c r="W210" i="1"/>
  <c r="V210" i="1" l="1"/>
  <c r="N211" i="1"/>
  <c r="W211" i="1"/>
  <c r="P212" i="1"/>
  <c r="W212" i="1" l="1"/>
  <c r="P213" i="1"/>
  <c r="V211" i="1"/>
  <c r="N212" i="1"/>
  <c r="V212" i="1" l="1"/>
  <c r="N213" i="1"/>
  <c r="W213" i="1"/>
  <c r="P214" i="1"/>
  <c r="P215" i="1" l="1"/>
  <c r="W214" i="1"/>
  <c r="V213" i="1"/>
  <c r="N214" i="1"/>
  <c r="V214" i="1" l="1"/>
  <c r="N215" i="1"/>
  <c r="W215" i="1"/>
  <c r="P216" i="1"/>
  <c r="P217" i="1" l="1"/>
  <c r="W216" i="1"/>
  <c r="V215" i="1"/>
  <c r="N216" i="1"/>
  <c r="V216" i="1" l="1"/>
  <c r="N217" i="1"/>
  <c r="P218" i="1"/>
  <c r="W217" i="1"/>
  <c r="W218" i="1" l="1"/>
  <c r="P219" i="1"/>
  <c r="V217" i="1"/>
  <c r="N218" i="1"/>
  <c r="V218" i="1" l="1"/>
  <c r="N219" i="1"/>
  <c r="W219" i="1"/>
  <c r="P220" i="1"/>
  <c r="P221" i="1" l="1"/>
  <c r="W220" i="1"/>
  <c r="V219" i="1"/>
  <c r="N220" i="1"/>
  <c r="V220" i="1" l="1"/>
  <c r="N221" i="1"/>
  <c r="P222" i="1"/>
  <c r="W221" i="1"/>
  <c r="P223" i="1" l="1"/>
  <c r="W222" i="1"/>
  <c r="V221" i="1"/>
  <c r="N222" i="1"/>
  <c r="V222" i="1" l="1"/>
  <c r="N223" i="1"/>
  <c r="W223" i="1"/>
  <c r="P224" i="1"/>
  <c r="W224" i="1" l="1"/>
  <c r="P225" i="1"/>
  <c r="V223" i="1"/>
  <c r="N224" i="1"/>
  <c r="V224" i="1" l="1"/>
  <c r="N225" i="1"/>
  <c r="P226" i="1"/>
  <c r="W225" i="1"/>
  <c r="P227" i="1" l="1"/>
  <c r="W226" i="1"/>
  <c r="V225" i="1"/>
  <c r="N226" i="1"/>
  <c r="V226" i="1" l="1"/>
  <c r="N227" i="1"/>
  <c r="P228" i="1"/>
  <c r="W227" i="1"/>
  <c r="W228" i="1" l="1"/>
  <c r="P229" i="1"/>
  <c r="V227" i="1"/>
  <c r="N228" i="1"/>
  <c r="V228" i="1" l="1"/>
  <c r="N229" i="1"/>
  <c r="W229" i="1"/>
  <c r="P230" i="1"/>
  <c r="W230" i="1" l="1"/>
  <c r="P231" i="1"/>
  <c r="V229" i="1"/>
  <c r="N230" i="1"/>
  <c r="V230" i="1" l="1"/>
  <c r="N231" i="1"/>
  <c r="W231" i="1"/>
  <c r="P232" i="1"/>
  <c r="P233" i="1" l="1"/>
  <c r="W232" i="1"/>
  <c r="V231" i="1"/>
  <c r="N232" i="1"/>
  <c r="V232" i="1" l="1"/>
  <c r="N233" i="1"/>
  <c r="P234" i="1"/>
  <c r="W233" i="1"/>
  <c r="P235" i="1" l="1"/>
  <c r="W234" i="1"/>
  <c r="V233" i="1"/>
  <c r="N234" i="1"/>
  <c r="V234" i="1" l="1"/>
  <c r="N235" i="1"/>
  <c r="W235" i="1"/>
  <c r="P236" i="1"/>
  <c r="W236" i="1" l="1"/>
  <c r="P237" i="1"/>
  <c r="V235" i="1"/>
  <c r="N236" i="1"/>
  <c r="V236" i="1" l="1"/>
  <c r="N237" i="1"/>
  <c r="P238" i="1"/>
  <c r="W237" i="1"/>
  <c r="P239" i="1" l="1"/>
  <c r="W238" i="1"/>
  <c r="V237" i="1"/>
  <c r="N238" i="1"/>
  <c r="V238" i="1" l="1"/>
  <c r="N239" i="1"/>
  <c r="P240" i="1"/>
  <c r="W239" i="1"/>
  <c r="P241" i="1" l="1"/>
  <c r="W240" i="1"/>
  <c r="V239" i="1"/>
  <c r="N240" i="1"/>
  <c r="V240" i="1" l="1"/>
  <c r="N241" i="1"/>
  <c r="W241" i="1"/>
  <c r="P242" i="1"/>
  <c r="P243" i="1" l="1"/>
  <c r="W242" i="1"/>
  <c r="V241" i="1"/>
  <c r="N242" i="1"/>
  <c r="V242" i="1" l="1"/>
  <c r="N243" i="1"/>
  <c r="W243" i="1"/>
  <c r="P244" i="1"/>
  <c r="P245" i="1" l="1"/>
  <c r="W244" i="1"/>
  <c r="V243" i="1"/>
  <c r="N244" i="1"/>
  <c r="V244" i="1" l="1"/>
  <c r="N245" i="1"/>
  <c r="P246" i="1"/>
  <c r="W245" i="1"/>
  <c r="W246" i="1" l="1"/>
  <c r="P247" i="1"/>
  <c r="V245" i="1"/>
  <c r="N246" i="1"/>
  <c r="V246" i="1" l="1"/>
  <c r="N247" i="1"/>
  <c r="P248" i="1"/>
  <c r="W247" i="1"/>
  <c r="P249" i="1" l="1"/>
  <c r="W248" i="1"/>
  <c r="V247" i="1"/>
  <c r="N248" i="1"/>
  <c r="V248" i="1" l="1"/>
  <c r="N249" i="1"/>
  <c r="W249" i="1"/>
  <c r="P250" i="1"/>
  <c r="W250" i="1" l="1"/>
  <c r="P251" i="1"/>
  <c r="V249" i="1"/>
  <c r="N250" i="1"/>
  <c r="V250" i="1" l="1"/>
  <c r="N251" i="1"/>
  <c r="W251" i="1"/>
  <c r="P252" i="1"/>
  <c r="P253" i="1" l="1"/>
  <c r="W252" i="1"/>
  <c r="V251" i="1"/>
  <c r="N252" i="1"/>
  <c r="V252" i="1" l="1"/>
  <c r="N253" i="1"/>
  <c r="W253" i="1"/>
  <c r="P254" i="1"/>
  <c r="V253" i="1" l="1"/>
  <c r="N254" i="1"/>
  <c r="P255" i="1"/>
  <c r="W254" i="1"/>
  <c r="P256" i="1" l="1"/>
  <c r="W255" i="1"/>
  <c r="V254" i="1"/>
  <c r="N255" i="1"/>
  <c r="V255" i="1" l="1"/>
  <c r="N256" i="1"/>
  <c r="P257" i="1"/>
  <c r="W256" i="1"/>
  <c r="W257" i="1" l="1"/>
  <c r="P258" i="1"/>
  <c r="V256" i="1"/>
  <c r="N257" i="1"/>
  <c r="V257" i="1" l="1"/>
  <c r="N258" i="1"/>
  <c r="P259" i="1"/>
  <c r="W258" i="1"/>
  <c r="W259" i="1" l="1"/>
  <c r="P260" i="1"/>
  <c r="V258" i="1"/>
  <c r="N259" i="1"/>
  <c r="V259" i="1" l="1"/>
  <c r="N260" i="1"/>
  <c r="P261" i="1"/>
  <c r="W260" i="1"/>
  <c r="V260" i="1" l="1"/>
  <c r="N261" i="1"/>
  <c r="P262" i="1"/>
  <c r="W261" i="1"/>
  <c r="V261" i="1" l="1"/>
  <c r="N262" i="1"/>
  <c r="P263" i="1"/>
  <c r="W262" i="1"/>
  <c r="W263" i="1" l="1"/>
  <c r="P264" i="1"/>
  <c r="V262" i="1"/>
  <c r="N263" i="1"/>
  <c r="V263" i="1" l="1"/>
  <c r="N264" i="1"/>
  <c r="W264" i="1"/>
  <c r="P265" i="1"/>
  <c r="W265" i="1" l="1"/>
  <c r="P266" i="1"/>
  <c r="V264" i="1"/>
  <c r="N265" i="1"/>
  <c r="V265" i="1" l="1"/>
  <c r="N266" i="1"/>
  <c r="P267" i="1"/>
  <c r="W266" i="1"/>
  <c r="P268" i="1" l="1"/>
  <c r="W267" i="1"/>
  <c r="V266" i="1"/>
  <c r="N267" i="1"/>
  <c r="V267" i="1" l="1"/>
  <c r="N268" i="1"/>
  <c r="P269" i="1"/>
  <c r="W268" i="1"/>
  <c r="P270" i="1" l="1"/>
  <c r="W269" i="1"/>
  <c r="V268" i="1"/>
  <c r="N269" i="1"/>
  <c r="V269" i="1" l="1"/>
  <c r="N270" i="1"/>
  <c r="W270" i="1"/>
  <c r="P271" i="1"/>
  <c r="W271" i="1" l="1"/>
  <c r="P272" i="1"/>
  <c r="V270" i="1"/>
  <c r="N271" i="1"/>
  <c r="V271" i="1" l="1"/>
  <c r="N272" i="1"/>
  <c r="P273" i="1"/>
  <c r="W272" i="1"/>
  <c r="W273" i="1" l="1"/>
  <c r="P274" i="1"/>
  <c r="V272" i="1"/>
  <c r="N273" i="1"/>
  <c r="V273" i="1" l="1"/>
  <c r="N274" i="1"/>
  <c r="P275" i="1"/>
  <c r="W274" i="1"/>
  <c r="P276" i="1" l="1"/>
  <c r="W275" i="1"/>
  <c r="V274" i="1"/>
  <c r="N275" i="1"/>
  <c r="V275" i="1" l="1"/>
  <c r="N276" i="1"/>
  <c r="P277" i="1"/>
  <c r="W276" i="1"/>
  <c r="P278" i="1" l="1"/>
  <c r="W277" i="1"/>
  <c r="V276" i="1"/>
  <c r="N277" i="1"/>
  <c r="V277" i="1" l="1"/>
  <c r="N278" i="1"/>
  <c r="P279" i="1"/>
  <c r="W278" i="1"/>
  <c r="P280" i="1" l="1"/>
  <c r="W279" i="1"/>
  <c r="V278" i="1"/>
  <c r="N279" i="1"/>
  <c r="V279" i="1" l="1"/>
  <c r="N280" i="1"/>
  <c r="W280" i="1"/>
  <c r="P281" i="1"/>
  <c r="W281" i="1" l="1"/>
  <c r="P282" i="1"/>
  <c r="W282" i="1" s="1"/>
  <c r="V280" i="1"/>
  <c r="N281" i="1"/>
  <c r="V281" i="1" l="1"/>
  <c r="N282" i="1"/>
  <c r="V282" i="1" s="1"/>
</calcChain>
</file>

<file path=xl/sharedStrings.xml><?xml version="1.0" encoding="utf-8"?>
<sst xmlns="http://schemas.openxmlformats.org/spreadsheetml/2006/main" count="854" uniqueCount="398">
  <si>
    <t>Bank</t>
  </si>
  <si>
    <t>Card</t>
  </si>
  <si>
    <t>INCOME ANALYSIS</t>
  </si>
  <si>
    <t>VAT</t>
  </si>
  <si>
    <t>EXPENSES ANALYSIS</t>
  </si>
  <si>
    <t>Date</t>
  </si>
  <si>
    <t>Cheque</t>
  </si>
  <si>
    <t>Description</t>
  </si>
  <si>
    <t>Paid</t>
  </si>
  <si>
    <t>Received</t>
  </si>
  <si>
    <t>Current</t>
  </si>
  <si>
    <t>Business Deposit</t>
  </si>
  <si>
    <t>Business Devolution</t>
  </si>
  <si>
    <t>Alto</t>
  </si>
  <si>
    <t>Alto Card</t>
  </si>
  <si>
    <t>Ring fenced sums</t>
  </si>
  <si>
    <t>Free funds Parish Council Account</t>
  </si>
  <si>
    <t>Free funds Devolution Account</t>
  </si>
  <si>
    <t>Precept</t>
  </si>
  <si>
    <t xml:space="preserve">Grants </t>
  </si>
  <si>
    <t>Interest</t>
  </si>
  <si>
    <t>Agency work</t>
  </si>
  <si>
    <t>Website</t>
  </si>
  <si>
    <t>Other</t>
  </si>
  <si>
    <t>Business activities</t>
  </si>
  <si>
    <t>Refund</t>
  </si>
  <si>
    <t>Insurance</t>
  </si>
  <si>
    <t>Phone charges and internet</t>
  </si>
  <si>
    <t>website</t>
  </si>
  <si>
    <t xml:space="preserve">Room </t>
  </si>
  <si>
    <t xml:space="preserve">Employees </t>
  </si>
  <si>
    <t xml:space="preserve"> Employees </t>
  </si>
  <si>
    <t xml:space="preserve">Devolution Employees </t>
  </si>
  <si>
    <t>Devolution costs</t>
  </si>
  <si>
    <t>Training</t>
  </si>
  <si>
    <t>Councillors expenses training</t>
  </si>
  <si>
    <t>Paths</t>
  </si>
  <si>
    <t>Amenity agreement grass cut</t>
  </si>
  <si>
    <t>Parish Amenity grass cuts</t>
  </si>
  <si>
    <t>Donations</t>
  </si>
  <si>
    <t>S.137</t>
  </si>
  <si>
    <t>Contingency</t>
  </si>
  <si>
    <t>Rents</t>
  </si>
  <si>
    <t>Capital</t>
  </si>
  <si>
    <t>Parish Plan Projects</t>
  </si>
  <si>
    <t>Membership</t>
  </si>
  <si>
    <t>Clerk's</t>
  </si>
  <si>
    <t>Audit</t>
  </si>
  <si>
    <t>VAT expenditure</t>
  </si>
  <si>
    <t>Reclaimable VAT</t>
  </si>
  <si>
    <t>General</t>
  </si>
  <si>
    <t>Pension</t>
  </si>
  <si>
    <t>Additional Information</t>
  </si>
  <si>
    <t>Analysis</t>
  </si>
  <si>
    <t>Memo</t>
  </si>
  <si>
    <t>Number</t>
  </si>
  <si>
    <t>Out</t>
  </si>
  <si>
    <t>Balance</t>
  </si>
  <si>
    <t>Open Space</t>
  </si>
  <si>
    <t>Circular Footpath</t>
  </si>
  <si>
    <t>Parking portwrinkle</t>
  </si>
  <si>
    <t>Flower Beds</t>
  </si>
  <si>
    <t>Hire</t>
  </si>
  <si>
    <t>Wages</t>
  </si>
  <si>
    <t>expenses</t>
  </si>
  <si>
    <t>Tax</t>
  </si>
  <si>
    <t>Payments</t>
  </si>
  <si>
    <t>&amp; repairs</t>
  </si>
  <si>
    <t>Expenditure</t>
  </si>
  <si>
    <t>&amp;Subscriptions</t>
  </si>
  <si>
    <t>Expenses</t>
  </si>
  <si>
    <t>Salary</t>
  </si>
  <si>
    <t>Maint</t>
  </si>
  <si>
    <t>Errors?</t>
  </si>
  <si>
    <t>Error?</t>
  </si>
  <si>
    <t>PC</t>
  </si>
  <si>
    <t>Devolution</t>
  </si>
  <si>
    <t>Alto card</t>
  </si>
  <si>
    <t>% of budget</t>
  </si>
  <si>
    <t>Budget:</t>
  </si>
  <si>
    <t xml:space="preserve">Received </t>
  </si>
  <si>
    <t>BROUGHT FORWARD</t>
  </si>
  <si>
    <t>Notice Boards for Circular Footpath</t>
  </si>
  <si>
    <t>Slingsby Notice Boards for Circular Footpath</t>
  </si>
  <si>
    <t>Weekly Car Park Ticket</t>
  </si>
  <si>
    <t>Weekly Car Park ticket</t>
  </si>
  <si>
    <t>Cornwall Council</t>
  </si>
  <si>
    <t>CTS Grant</t>
  </si>
  <si>
    <t>HMRC</t>
  </si>
  <si>
    <t>VAT Refund</t>
  </si>
  <si>
    <t>Sheviock Memorial Hall</t>
  </si>
  <si>
    <t>Rent for Clerk's Office</t>
  </si>
  <si>
    <t>P Burridge</t>
  </si>
  <si>
    <t>Footpath maintenance</t>
  </si>
  <si>
    <t>Dean Leonard</t>
  </si>
  <si>
    <t>CALC</t>
  </si>
  <si>
    <t>Annual Subscription 2015/2016</t>
  </si>
  <si>
    <t>G K Garden Services</t>
  </si>
  <si>
    <t>Flower Bed Cutting</t>
  </si>
  <si>
    <t>JRB Enterprise</t>
  </si>
  <si>
    <t>Dog Poo Bags</t>
  </si>
  <si>
    <t>Torpoint Computers</t>
  </si>
  <si>
    <t>New Computer for Clerk's Office</t>
  </si>
  <si>
    <t>N Bridgman</t>
  </si>
  <si>
    <t>Dog Warden's Wages March</t>
  </si>
  <si>
    <t>L Coles</t>
  </si>
  <si>
    <t>Clerk's Salary March</t>
  </si>
  <si>
    <t>Clerk's Expenses April</t>
  </si>
  <si>
    <t>Jacksons Fencing</t>
  </si>
  <si>
    <t>3 x mobility Kissing Gates</t>
  </si>
  <si>
    <t>Savills (UK) Ltd</t>
  </si>
  <si>
    <t>Agreement for Circular Footpath</t>
  </si>
  <si>
    <t>Online</t>
  </si>
  <si>
    <t xml:space="preserve">HMRC </t>
  </si>
  <si>
    <t xml:space="preserve">PAYE for DogWarden and Clerk March </t>
  </si>
  <si>
    <t>British Telecom</t>
  </si>
  <si>
    <t>Telephone and Internet Bill</t>
  </si>
  <si>
    <t>Business Rates Public Toilets</t>
  </si>
  <si>
    <t>Business Rates Car Park</t>
  </si>
  <si>
    <t>Bunzl Cleaning &amp; Hygeine</t>
  </si>
  <si>
    <t>Cleaning Supplies for Public Toilets</t>
  </si>
  <si>
    <t>M Jakes</t>
  </si>
  <si>
    <t>Cleaner's Salary March</t>
  </si>
  <si>
    <t>Clerk's Devolution Salary March</t>
  </si>
  <si>
    <t>Clerk's Devolution PAYE March</t>
  </si>
  <si>
    <t>Car Park Revenue</t>
  </si>
  <si>
    <t>Car Park Machine Money</t>
  </si>
  <si>
    <t>South West Water</t>
  </si>
  <si>
    <t>Water Rates Public Toilets</t>
  </si>
  <si>
    <t>Fence Post Sponsors</t>
  </si>
  <si>
    <t>Fence Post Sponsors Circular Footpath</t>
  </si>
  <si>
    <t>Fence Post Sponsors&amp;Dog Bags</t>
  </si>
  <si>
    <t>Transfer to Alto Card</t>
  </si>
  <si>
    <t>Crafthole Methodist Church</t>
  </si>
  <si>
    <t>Hire of Meeting Room 2014/15</t>
  </si>
  <si>
    <t>123 Reg</t>
  </si>
  <si>
    <t>123 reg for Internet</t>
  </si>
  <si>
    <t>CALC  Counc illorsTraining Day</t>
  </si>
  <si>
    <t>Onshore Media</t>
  </si>
  <si>
    <t>New Website</t>
  </si>
  <si>
    <t>AON UK Ltd</t>
  </si>
  <si>
    <t>Annual Parish Insurance 2015/2016</t>
  </si>
  <si>
    <t>Play area cutting and grass verges at Sheviock Lane</t>
  </si>
  <si>
    <t>Dog Warden's Wages April</t>
  </si>
  <si>
    <t>Clerk's Salary April</t>
  </si>
  <si>
    <t>Clerk's Expenses May</t>
  </si>
  <si>
    <t>PAYE for DogWarden and Clerk April</t>
  </si>
  <si>
    <t>Derrington Locksmiths</t>
  </si>
  <si>
    <t>New Locks for Slipway at Harbour</t>
  </si>
  <si>
    <t>Cleaner's Salary April</t>
  </si>
  <si>
    <t>Clerk's Devolution salary April</t>
  </si>
  <si>
    <t>PAYE Clerk's Devolution hours</t>
  </si>
  <si>
    <t>Mooring Fees</t>
  </si>
  <si>
    <t>Mooring Fees Dinghy Park</t>
  </si>
  <si>
    <t>MillBrook Parish Council</t>
  </si>
  <si>
    <t>Reimbursement for Cllrs Training Day</t>
  </si>
  <si>
    <t>S Sullivan Leak Busters</t>
  </si>
  <si>
    <t>New pipe from water meter to toilet block</t>
  </si>
  <si>
    <t>Friends of Crafthole Park</t>
  </si>
  <si>
    <t>Balance to Friends of Play Park</t>
  </si>
  <si>
    <t>Hire of room for Traffic meetings</t>
  </si>
  <si>
    <t>J H Bate</t>
  </si>
  <si>
    <t>Painting for Sir Richard Carew Pole</t>
  </si>
  <si>
    <t xml:space="preserve">Play area cutting and grass verges </t>
  </si>
  <si>
    <t>Dog Wardens Salary and Expenses May</t>
  </si>
  <si>
    <t>Clerk's Parish salary May</t>
  </si>
  <si>
    <t>Clerk's Expenses May/June</t>
  </si>
  <si>
    <t>PAYE for NB and LC May</t>
  </si>
  <si>
    <t>Cleaner's salary May</t>
  </si>
  <si>
    <t>Clerk's Devolution Hours May</t>
  </si>
  <si>
    <t>Maker with Rame</t>
  </si>
  <si>
    <t>Maker with Rame Dog Warden Invoice April</t>
  </si>
  <si>
    <t>Bank Interest</t>
  </si>
  <si>
    <t>Credit Interest</t>
  </si>
  <si>
    <t>South West Water Bill</t>
  </si>
  <si>
    <t>Information Commissioner</t>
  </si>
  <si>
    <t>ICO Fee due 2015/2016</t>
  </si>
  <si>
    <t>K R Andrew</t>
  </si>
  <si>
    <t>Fence and Kissing Gates Circular Footpaths</t>
  </si>
  <si>
    <t>CL Finance</t>
  </si>
  <si>
    <t>Internal Audit 2014/2015</t>
  </si>
  <si>
    <t>C Kennedy re 123 Reg</t>
  </si>
  <si>
    <t>123 Reg Domain Name Fee</t>
  </si>
  <si>
    <t>Grass Cutting</t>
  </si>
  <si>
    <t>Dog Warden June £69.36 MwR, £116.35 S, less PAYE</t>
  </si>
  <si>
    <t>June Hours + additional hrs + tax rebate</t>
  </si>
  <si>
    <t>Parish Expenses June</t>
  </si>
  <si>
    <t>Greg King Gardening</t>
  </si>
  <si>
    <t>Gardening at Portwrinkle Flowerbeds</t>
  </si>
  <si>
    <t>CORMAC Solutions</t>
  </si>
  <si>
    <t>TRO Parking @ Portwrinkle</t>
  </si>
  <si>
    <t>BTE Services</t>
  </si>
  <si>
    <t>Sanitary Bins for Ladies Toilets</t>
  </si>
  <si>
    <t>Cleaner's Salary June</t>
  </si>
  <si>
    <t>Clerk's Dev Hrs June</t>
  </si>
  <si>
    <t>Clerk's Dev Expenses June</t>
  </si>
  <si>
    <t>May and June Dog Warden</t>
  </si>
  <si>
    <t>Donation for Dog Bags</t>
  </si>
  <si>
    <t>Donation for Dog Poo Bags</t>
  </si>
  <si>
    <t>SITA Cornwall Trust</t>
  </si>
  <si>
    <t>Grant Funding for Circular footpath</t>
  </si>
  <si>
    <t>SWW Bill</t>
  </si>
  <si>
    <t>VAT Repayment</t>
  </si>
  <si>
    <t>Dog Warden July S £113.43, MwR £78.03 less PAYE</t>
  </si>
  <si>
    <t>Clerk's Parish Hours July + Add hrs paid</t>
  </si>
  <si>
    <t>Cartridge People</t>
  </si>
  <si>
    <t>Stationery for Office</t>
  </si>
  <si>
    <t>13/08/15</t>
  </si>
  <si>
    <t>Maker with Rame Dog Warden Invoice July</t>
  </si>
  <si>
    <t>18/08/15</t>
  </si>
  <si>
    <t>BACS</t>
  </si>
  <si>
    <t>Reimbursement for Water Repair at Toilets</t>
  </si>
  <si>
    <t>Tfr</t>
  </si>
  <si>
    <t>Transfer to Devolution Account</t>
  </si>
  <si>
    <t>Transfer of above item to Dev A/C</t>
  </si>
  <si>
    <t>Rames Water Treatment</t>
  </si>
  <si>
    <t>Legionella Testing of toilets</t>
  </si>
  <si>
    <t>Cleaners Salary July</t>
  </si>
  <si>
    <t>Clerk's Dev hours July</t>
  </si>
  <si>
    <t>14/08/15</t>
  </si>
  <si>
    <t>17/08/15</t>
  </si>
  <si>
    <t>24/08/15</t>
  </si>
  <si>
    <t>28/08/15</t>
  </si>
  <si>
    <t>Cr 18</t>
  </si>
  <si>
    <t>Cornwall Council Precept</t>
  </si>
  <si>
    <t>Precept 2nd Payment</t>
  </si>
  <si>
    <t>Cornwall Council CTS Grant</t>
  </si>
  <si>
    <t>CTS Grant 2nd Payment</t>
  </si>
  <si>
    <t>Transfer of VAT to Parish account</t>
  </si>
  <si>
    <t>Transfer of VAT Reclaim  back to Parish Account</t>
  </si>
  <si>
    <t>HMRC VAT</t>
  </si>
  <si>
    <t>VAT payment for Quarter</t>
  </si>
  <si>
    <t>August and September Office Rent</t>
  </si>
  <si>
    <t>Dog warden August S £104.73, MwR £70.05 less Paye</t>
  </si>
  <si>
    <t>Clerk's Parish salary Aug plus Tax Rebate.</t>
  </si>
  <si>
    <t>Clerk's Parish Expenses</t>
  </si>
  <si>
    <t>Getmapping Plc</t>
  </si>
  <si>
    <t>Annual Fee 2015/2016</t>
  </si>
  <si>
    <t>Dog Bags for Bin</t>
  </si>
  <si>
    <t>DTGS Ltd</t>
  </si>
  <si>
    <t>Safety Report for Open Space</t>
  </si>
  <si>
    <t>Grant Thornton</t>
  </si>
  <si>
    <t>Fee for External Audit 2014/2015</t>
  </si>
  <si>
    <t>Quarterly Telephone and Internet</t>
  </si>
  <si>
    <t>Various Meetings-Room Hire-NDP and Training etc</t>
  </si>
  <si>
    <t>Cleaning Supplies for Toilets</t>
  </si>
  <si>
    <t>Cleaners Salary August</t>
  </si>
  <si>
    <t>Clerks Dev Hours August</t>
  </si>
  <si>
    <t>Clerks Dev Expenses</t>
  </si>
  <si>
    <t>Gardening @Portwrinkle Flowerbeds</t>
  </si>
  <si>
    <t>Cr 14</t>
  </si>
  <si>
    <t>Donation M Biles</t>
  </si>
  <si>
    <t>Donation from M Biles for Footpath</t>
  </si>
  <si>
    <t>Cr 26</t>
  </si>
  <si>
    <t>Maker with Rame Dog Warden</t>
  </si>
  <si>
    <t>Grant for Paperless Planning</t>
  </si>
  <si>
    <t>October Office Rent</t>
  </si>
  <si>
    <t>Open Space Hall Hire Grant</t>
  </si>
  <si>
    <t xml:space="preserve">C Kennedy </t>
  </si>
  <si>
    <t>Spring Closures for gates on circular footpath</t>
  </si>
  <si>
    <t>Dog Warden, £106.90 S, £77.34 MwR, less PAYE</t>
  </si>
  <si>
    <t>Clerks Sept Parish Hours + Tax Rebate</t>
  </si>
  <si>
    <t>Clerk's Sept Parish expenses</t>
  </si>
  <si>
    <t>Millbrook PC re NDP</t>
  </si>
  <si>
    <t>Parkeon Ltd</t>
  </si>
  <si>
    <t>Car Park Machine Software</t>
  </si>
  <si>
    <t>Cleaner's Wages September</t>
  </si>
  <si>
    <t>Clerk's Devolution Salary September</t>
  </si>
  <si>
    <t>Clerk's Devolution Expenses September</t>
  </si>
  <si>
    <t>Portwrinkle Flowerbeds</t>
  </si>
  <si>
    <t>Tariff Labels</t>
  </si>
  <si>
    <t>Inkjet Cartridges for Printer</t>
  </si>
  <si>
    <t>Credit</t>
  </si>
  <si>
    <t>Contract Signs Ltd</t>
  </si>
  <si>
    <t>Car Park Sign with new Tariff for Winter</t>
  </si>
  <si>
    <t>P Hambly</t>
  </si>
  <si>
    <t>Repair to play equipment at Open Space</t>
  </si>
  <si>
    <t>November Office Rent</t>
  </si>
  <si>
    <t>Purchase of Dog Bags</t>
  </si>
  <si>
    <t>Dog warden October Salary</t>
  </si>
  <si>
    <t>Clerk's Parish Hours October</t>
  </si>
  <si>
    <t>Glasdon</t>
  </si>
  <si>
    <t>New Dog Bin</t>
  </si>
  <si>
    <t>Cleaner's Salary October</t>
  </si>
  <si>
    <t>Clerk's Devolution hours October</t>
  </si>
  <si>
    <t>Toilet Cleaning supplies etc</t>
  </si>
  <si>
    <t>Installation of software to car park machine</t>
  </si>
  <si>
    <t>New Tariff sign for car park</t>
  </si>
  <si>
    <t>MwR credit for Dog Warden</t>
  </si>
  <si>
    <t>Dog Warden MwR</t>
  </si>
  <si>
    <t>Awards for All Funding</t>
  </si>
  <si>
    <t>Big Lottery Funding for Open Space</t>
  </si>
  <si>
    <t>December Office Rent</t>
  </si>
  <si>
    <t>ASG Security</t>
  </si>
  <si>
    <t>Alarm Maintenance</t>
  </si>
  <si>
    <t>Repair to Computer</t>
  </si>
  <si>
    <t>November salary Dog Warden</t>
  </si>
  <si>
    <t>November Salary Clerk Parish Hours</t>
  </si>
  <si>
    <t>Print Options</t>
  </si>
  <si>
    <t>A 5 Flyers for NDP</t>
  </si>
  <si>
    <t>Telephone Bill for Q3</t>
  </si>
  <si>
    <t>Grass Cutting in Parish as per invoices</t>
  </si>
  <si>
    <t>Post for Dog Bin</t>
  </si>
  <si>
    <t>Transfer</t>
  </si>
  <si>
    <t>Transfer to Parish Account</t>
  </si>
  <si>
    <t>Transfer re Vat</t>
  </si>
  <si>
    <t>Cleaners November Salary</t>
  </si>
  <si>
    <t>Clerk's Nov Dev Salary</t>
  </si>
  <si>
    <t>Flowerbeds</t>
  </si>
  <si>
    <t>VAT Q2</t>
  </si>
  <si>
    <t>Jean Wilkinson</t>
  </si>
  <si>
    <t>Plants for Flowerbeds</t>
  </si>
  <si>
    <t>Grant for Emergency Plan</t>
  </si>
  <si>
    <t>31/12/15</t>
  </si>
  <si>
    <t>Bank Credit Interest Q3</t>
  </si>
  <si>
    <t>Rent for Clerk's Office January</t>
  </si>
  <si>
    <t>Clerk's Salary December Parish Hours</t>
  </si>
  <si>
    <t>BT Global Services</t>
  </si>
  <si>
    <t>Printing of Emergency Plan Brochures</t>
  </si>
  <si>
    <t>4 x places for Planning Conference</t>
  </si>
  <si>
    <t>Clerk's Parish Expenses Oct - Jan</t>
  </si>
  <si>
    <t>Cleaner's salary for December</t>
  </si>
  <si>
    <t>Clerk's Devolution hours December</t>
  </si>
  <si>
    <t>Clerk's Devolution Expenses</t>
  </si>
  <si>
    <t>Hi Vis Tabards</t>
  </si>
  <si>
    <t>Emergency Plan Tabards</t>
  </si>
  <si>
    <t>Coastal Revival Grant</t>
  </si>
  <si>
    <t>Millbrook Parish Council</t>
  </si>
  <si>
    <t>Refund of printing costs for NDP Flyers</t>
  </si>
  <si>
    <t>Remainder of Coastal Revival Grant</t>
  </si>
  <si>
    <t>Rent for Clerk's Office February</t>
  </si>
  <si>
    <t>Clerk's January Parish Salary</t>
  </si>
  <si>
    <t>Cutting of Footpath No 5</t>
  </si>
  <si>
    <t>Dog Warden, Dec and Jan Hours</t>
  </si>
  <si>
    <t>Cleaner's Salary for January</t>
  </si>
  <si>
    <t>Clerk's Devolution Salary January</t>
  </si>
  <si>
    <t>Flowerbeds grass cutting</t>
  </si>
  <si>
    <t>Cr 000030</t>
  </si>
  <si>
    <t>Dobwalls/Trewidland PC</t>
  </si>
  <si>
    <t>25% contribution to cost of Clerk's Training</t>
  </si>
  <si>
    <t>LMP Grant for 2014/15</t>
  </si>
  <si>
    <t>Amenity Area Grant for 2014/15</t>
  </si>
  <si>
    <t>Amenity Area Grant for 2015/16</t>
  </si>
  <si>
    <t>Devolution Account</t>
  </si>
  <si>
    <t>Transfer to Dev A/C re Parish VAT</t>
  </si>
  <si>
    <t>From Parish Account</t>
  </si>
  <si>
    <t>Transfer from Parish A/C re VAT</t>
  </si>
  <si>
    <t>Q3 VAT</t>
  </si>
  <si>
    <t>Cornish Times</t>
  </si>
  <si>
    <t>Advert for Tenders for Grass Cutting Contract</t>
  </si>
  <si>
    <t>Cr 000031</t>
  </si>
  <si>
    <t>St Dominic Paris Council</t>
  </si>
  <si>
    <t>Paul Reynolds</t>
  </si>
  <si>
    <t>Annual Car Park Permit</t>
  </si>
  <si>
    <t>Rent for Clerk's Office March</t>
  </si>
  <si>
    <t>Clerk's February Parish Salary</t>
  </si>
  <si>
    <t>Office 365 (L Coles)</t>
  </si>
  <si>
    <t>Office 365 Annual Subscription</t>
  </si>
  <si>
    <t>Clerk's Parish Expenses Jan - March</t>
  </si>
  <si>
    <t>Dog Warden February Hours</t>
  </si>
  <si>
    <t>TRO for Portwrinkle Parking</t>
  </si>
  <si>
    <t>Viking Direct</t>
  </si>
  <si>
    <t>Stationery and Printer Ink</t>
  </si>
  <si>
    <t>SLCC</t>
  </si>
  <si>
    <t>Clerk's Training Day @ Saltash</t>
  </si>
  <si>
    <t>Julie Bate</t>
  </si>
  <si>
    <t>Handrail on Community Path</t>
  </si>
  <si>
    <t>Hi Vis Tabards for EP</t>
  </si>
  <si>
    <t>Cleaner's February Salary</t>
  </si>
  <si>
    <t>Clerk's February Devolution Hours</t>
  </si>
  <si>
    <t>Devolution Clerk's Expenses</t>
  </si>
  <si>
    <t>Repairs to Harbour Padlocks</t>
  </si>
  <si>
    <t>Maintenance Contract for Ticket Machine @ Car Park</t>
  </si>
  <si>
    <t>Cr 00032</t>
  </si>
  <si>
    <t>Donation</t>
  </si>
  <si>
    <t>S/Power Winch UK</t>
  </si>
  <si>
    <t>Winch and Rope for Harbour</t>
  </si>
  <si>
    <t>A Goodbun weekly ticket</t>
  </si>
  <si>
    <t>Fee for Card</t>
  </si>
  <si>
    <t>Charge for replacement card- never received</t>
  </si>
  <si>
    <t>Income onto Alto Card</t>
  </si>
  <si>
    <t>Details of expenditure</t>
  </si>
  <si>
    <t>Amount of expenditure</t>
  </si>
  <si>
    <t>Running balance</t>
  </si>
  <si>
    <t>VAT to claim back</t>
  </si>
  <si>
    <t>2 x black Xl and 3 clour XL ink cartridhges for new printer. Online purchase from toner 24.co.uk</t>
  </si>
  <si>
    <t>Stationery from Euro office Supplies</t>
  </si>
  <si>
    <t>L Coles Alto Card</t>
  </si>
  <si>
    <t>BT Office Telephone</t>
  </si>
  <si>
    <t>Viking stationers Ink cartridges</t>
  </si>
  <si>
    <t>£ -</t>
  </si>
  <si>
    <t>Card Fees not entered previously</t>
  </si>
  <si>
    <t>£-</t>
  </si>
  <si>
    <t>Closing Fee for Nancy's Card</t>
  </si>
  <si>
    <t>2 x Hi Vis Tabards for Dog warden</t>
  </si>
  <si>
    <t>Transfer from Unity Trust Bank</t>
  </si>
  <si>
    <t>Hi Viz</t>
  </si>
  <si>
    <t>Card Charge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</si>
</sst>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£&quot;#,##0.00;[Red]\-&quot;£&quot;#,##0.00"/>
    <numFmt numFmtId="44" formatCode="_-&quot;£&quot;* #,##0.00_-;\-&quot;£&quot;* #,##0.00_-;_-&quot;£&quot;* &quot;-&quot;??_-;_-@_-"/>
    <numFmt numFmtId="164" formatCode="dd/mm/yy"/>
    <numFmt numFmtId="165" formatCode="#,##0.00_ ;[Red]\-#,##0.00\ "/>
    <numFmt numFmtId="166" formatCode="dd/mm/yy;@"/>
  </numFmts>
  <fonts count="9" x14ac:knownFonts="1">
    <font>
      <sz val="10"/>
      <name val="Arial"/>
    </font>
    <font>
      <u/>
      <sz val="10"/>
      <name val="Arial"/>
      <family val="2"/>
    </font>
    <font>
      <u/>
      <sz val="10"/>
      <color indexed="23"/>
      <name val="Arial"/>
      <family val="2"/>
    </font>
    <font>
      <sz val="10"/>
      <color indexed="23"/>
      <name val="Arial"/>
      <family val="2"/>
    </font>
    <font>
      <sz val="10"/>
      <name val="Arial"/>
      <family val="2"/>
    </font>
    <font>
      <sz val="10"/>
      <color indexed="14"/>
      <name val="Arial"/>
      <family val="2"/>
    </font>
    <font>
      <b/>
      <sz val="10"/>
      <name val="Arial"/>
      <family val="2"/>
    </font>
    <font>
      <u/>
      <sz val="10"/>
      <color theme="1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82">
    <xf numFmtId="0" fontId="0" fillId="0" borderId="0" xfId="0"/>
    <xf numFmtId="0" fontId="1" fillId="0" borderId="0" xfId="0" applyFont="1" applyAlignment="1">
      <alignment horizontal="center"/>
    </xf>
    <xf numFmtId="40" fontId="0" fillId="0" borderId="0" xfId="0" applyNumberFormat="1"/>
    <xf numFmtId="0" fontId="0" fillId="0" borderId="0" xfId="0" applyAlignment="1">
      <alignment horizontal="left"/>
    </xf>
    <xf numFmtId="40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Fill="1" applyAlignment="1">
      <alignment horizontal="center"/>
    </xf>
    <xf numFmtId="40" fontId="0" fillId="0" borderId="0" xfId="0" applyNumberFormat="1" applyFill="1" applyAlignment="1">
      <alignment horizontal="center"/>
    </xf>
    <xf numFmtId="40" fontId="1" fillId="0" borderId="0" xfId="0" applyNumberFormat="1" applyFont="1" applyFill="1" applyAlignment="1">
      <alignment horizontal="center"/>
    </xf>
    <xf numFmtId="40" fontId="0" fillId="0" borderId="0" xfId="0" applyNumberFormat="1" applyFill="1"/>
    <xf numFmtId="1" fontId="0" fillId="0" borderId="0" xfId="0" applyNumberFormat="1"/>
    <xf numFmtId="1" fontId="1" fillId="0" borderId="0" xfId="0" applyNumberFormat="1" applyFont="1" applyAlignment="1">
      <alignment horizontal="center"/>
    </xf>
    <xf numFmtId="164" fontId="0" fillId="0" borderId="0" xfId="0" applyNumberFormat="1"/>
    <xf numFmtId="164" fontId="1" fillId="0" borderId="0" xfId="0" applyNumberFormat="1" applyFont="1" applyAlignment="1">
      <alignment horizontal="center"/>
    </xf>
    <xf numFmtId="40" fontId="2" fillId="0" borderId="0" xfId="0" applyNumberFormat="1" applyFont="1" applyAlignment="1">
      <alignment horizontal="center"/>
    </xf>
    <xf numFmtId="40" fontId="3" fillId="0" borderId="0" xfId="0" applyNumberFormat="1" applyFont="1" applyAlignment="1">
      <alignment horizontal="center"/>
    </xf>
    <xf numFmtId="40" fontId="3" fillId="0" borderId="0" xfId="0" applyNumberFormat="1" applyFont="1"/>
    <xf numFmtId="0" fontId="6" fillId="0" borderId="0" xfId="0" applyFont="1" applyAlignment="1">
      <alignment horizontal="left"/>
    </xf>
    <xf numFmtId="40" fontId="5" fillId="0" borderId="0" xfId="0" applyNumberFormat="1" applyFont="1"/>
    <xf numFmtId="40" fontId="3" fillId="0" borderId="0" xfId="0" applyNumberFormat="1" applyFont="1" applyFill="1"/>
    <xf numFmtId="40" fontId="0" fillId="2" borderId="0" xfId="0" applyNumberFormat="1" applyFill="1"/>
    <xf numFmtId="40" fontId="1" fillId="2" borderId="0" xfId="0" applyNumberFormat="1" applyFont="1" applyFill="1" applyAlignment="1">
      <alignment horizontal="center"/>
    </xf>
    <xf numFmtId="40" fontId="1" fillId="2" borderId="0" xfId="0" applyNumberFormat="1" applyFont="1" applyFill="1" applyAlignment="1">
      <alignment horizontal="centerContinuous"/>
    </xf>
    <xf numFmtId="40" fontId="4" fillId="2" borderId="0" xfId="0" applyNumberFormat="1" applyFont="1" applyFill="1"/>
    <xf numFmtId="40" fontId="1" fillId="2" borderId="0" xfId="0" applyNumberFormat="1" applyFont="1" applyFill="1"/>
    <xf numFmtId="40" fontId="1" fillId="0" borderId="0" xfId="0" applyNumberFormat="1" applyFont="1" applyAlignment="1">
      <alignment horizontal="center"/>
    </xf>
    <xf numFmtId="40" fontId="1" fillId="3" borderId="0" xfId="0" applyNumberFormat="1" applyFont="1" applyFill="1" applyAlignment="1">
      <alignment horizontal="centerContinuous"/>
    </xf>
    <xf numFmtId="40" fontId="1" fillId="3" borderId="0" xfId="0" applyNumberFormat="1" applyFont="1" applyFill="1" applyAlignment="1">
      <alignment horizontal="center"/>
    </xf>
    <xf numFmtId="40" fontId="4" fillId="3" borderId="0" xfId="0" applyNumberFormat="1" applyFont="1" applyFill="1" applyAlignment="1">
      <alignment horizontal="center"/>
    </xf>
    <xf numFmtId="8" fontId="0" fillId="0" borderId="0" xfId="0" applyNumberFormat="1"/>
    <xf numFmtId="40" fontId="1" fillId="0" borderId="0" xfId="0" applyNumberFormat="1" applyFont="1"/>
    <xf numFmtId="40" fontId="4" fillId="0" borderId="0" xfId="0" applyNumberFormat="1" applyFont="1" applyFill="1" applyAlignment="1">
      <alignment horizontal="center"/>
    </xf>
    <xf numFmtId="0" fontId="0" fillId="0" borderId="0" xfId="0" applyAlignment="1"/>
    <xf numFmtId="40" fontId="1" fillId="3" borderId="1" xfId="0" applyNumberFormat="1" applyFont="1" applyFill="1" applyBorder="1" applyAlignment="1">
      <alignment horizontal="centerContinuous"/>
    </xf>
    <xf numFmtId="40" fontId="1" fillId="3" borderId="0" xfId="0" applyNumberFormat="1" applyFont="1" applyFill="1" applyBorder="1" applyAlignment="1">
      <alignment horizontal="center"/>
    </xf>
    <xf numFmtId="40" fontId="4" fillId="3" borderId="0" xfId="0" applyNumberFormat="1" applyFont="1" applyFill="1" applyBorder="1" applyAlignment="1">
      <alignment horizontal="center"/>
    </xf>
    <xf numFmtId="40" fontId="1" fillId="0" borderId="0" xfId="0" applyNumberFormat="1" applyFont="1" applyFill="1" applyBorder="1" applyAlignment="1">
      <alignment horizontal="center"/>
    </xf>
    <xf numFmtId="40" fontId="0" fillId="0" borderId="0" xfId="0" applyNumberFormat="1" applyBorder="1"/>
    <xf numFmtId="4" fontId="0" fillId="0" borderId="0" xfId="0" applyNumberFormat="1" applyFill="1" applyBorder="1"/>
    <xf numFmtId="40" fontId="0" fillId="4" borderId="0" xfId="0" applyNumberFormat="1" applyFill="1"/>
    <xf numFmtId="40" fontId="1" fillId="4" borderId="0" xfId="0" applyNumberFormat="1" applyFont="1" applyFill="1" applyAlignment="1">
      <alignment horizontal="center"/>
    </xf>
    <xf numFmtId="40" fontId="4" fillId="4" borderId="0" xfId="0" applyNumberFormat="1" applyFont="1" applyFill="1"/>
    <xf numFmtId="40" fontId="1" fillId="4" borderId="0" xfId="0" applyNumberFormat="1" applyFont="1" applyFill="1"/>
    <xf numFmtId="40" fontId="1" fillId="2" borderId="0" xfId="0" applyNumberFormat="1" applyFont="1" applyFill="1" applyAlignment="1">
      <alignment horizontal="center" wrapText="1"/>
    </xf>
    <xf numFmtId="40" fontId="1" fillId="2" borderId="0" xfId="0" applyNumberFormat="1" applyFont="1" applyFill="1" applyAlignment="1">
      <alignment horizontal="left" wrapText="1"/>
    </xf>
    <xf numFmtId="40" fontId="1" fillId="0" borderId="2" xfId="0" applyNumberFormat="1" applyFont="1" applyBorder="1" applyAlignment="1">
      <alignment horizontal="center"/>
    </xf>
    <xf numFmtId="40" fontId="3" fillId="0" borderId="2" xfId="0" applyNumberFormat="1" applyFont="1" applyBorder="1" applyAlignment="1">
      <alignment horizontal="center"/>
    </xf>
    <xf numFmtId="40" fontId="1" fillId="0" borderId="2" xfId="0" applyNumberFormat="1" applyFont="1" applyBorder="1"/>
    <xf numFmtId="40" fontId="4" fillId="3" borderId="2" xfId="0" applyNumberFormat="1" applyFont="1" applyFill="1" applyBorder="1" applyAlignment="1">
      <alignment horizontal="center"/>
    </xf>
    <xf numFmtId="40" fontId="1" fillId="3" borderId="2" xfId="0" applyNumberFormat="1" applyFont="1" applyFill="1" applyBorder="1" applyAlignment="1">
      <alignment horizontal="center"/>
    </xf>
    <xf numFmtId="1" fontId="0" fillId="2" borderId="2" xfId="0" applyNumberFormat="1" applyFill="1" applyBorder="1"/>
    <xf numFmtId="40" fontId="1" fillId="2" borderId="2" xfId="0" applyNumberFormat="1" applyFont="1" applyFill="1" applyBorder="1" applyAlignment="1">
      <alignment horizontal="center"/>
    </xf>
    <xf numFmtId="2" fontId="0" fillId="4" borderId="2" xfId="0" applyNumberFormat="1" applyFill="1" applyBorder="1"/>
    <xf numFmtId="2" fontId="4" fillId="4" borderId="2" xfId="1" applyNumberFormat="1" applyFill="1" applyBorder="1"/>
    <xf numFmtId="40" fontId="1" fillId="4" borderId="2" xfId="0" applyNumberFormat="1" applyFont="1" applyFill="1" applyBorder="1" applyAlignment="1">
      <alignment horizontal="center"/>
    </xf>
    <xf numFmtId="0" fontId="4" fillId="0" borderId="0" xfId="0" applyFont="1" applyAlignment="1">
      <alignment horizontal="left" wrapText="1"/>
    </xf>
    <xf numFmtId="0" fontId="0" fillId="0" borderId="0" xfId="0" applyAlignment="1">
      <alignment wrapText="1"/>
    </xf>
    <xf numFmtId="40" fontId="1" fillId="2" borderId="0" xfId="0" applyNumberFormat="1" applyFont="1" applyFill="1" applyAlignment="1">
      <alignment horizontal="left"/>
    </xf>
    <xf numFmtId="14" fontId="0" fillId="0" borderId="0" xfId="0" applyNumberFormat="1"/>
    <xf numFmtId="44" fontId="0" fillId="0" borderId="0" xfId="0" applyNumberFormat="1"/>
    <xf numFmtId="14" fontId="4" fillId="5" borderId="0" xfId="0" applyNumberFormat="1" applyFont="1" applyFill="1" applyAlignment="1">
      <alignment horizontal="center"/>
    </xf>
    <xf numFmtId="44" fontId="4" fillId="5" borderId="0" xfId="0" applyNumberFormat="1" applyFont="1" applyFill="1" applyAlignment="1">
      <alignment horizontal="center" wrapText="1"/>
    </xf>
    <xf numFmtId="0" fontId="4" fillId="5" borderId="0" xfId="0" applyFont="1" applyFill="1" applyAlignment="1">
      <alignment horizontal="center"/>
    </xf>
    <xf numFmtId="40" fontId="2" fillId="0" borderId="0" xfId="0" applyNumberFormat="1" applyFont="1" applyAlignment="1">
      <alignment horizontal="center" wrapText="1"/>
    </xf>
    <xf numFmtId="40" fontId="1" fillId="3" borderId="0" xfId="0" applyNumberFormat="1" applyFont="1" applyFill="1" applyAlignment="1">
      <alignment horizontal="center" wrapText="1"/>
    </xf>
    <xf numFmtId="40" fontId="0" fillId="5" borderId="0" xfId="0" applyNumberFormat="1" applyFill="1"/>
    <xf numFmtId="165" fontId="0" fillId="0" borderId="0" xfId="0" applyNumberFormat="1"/>
    <xf numFmtId="40" fontId="0" fillId="6" borderId="0" xfId="0" applyNumberFormat="1" applyFill="1"/>
    <xf numFmtId="0" fontId="4" fillId="0" borderId="0" xfId="0" applyFont="1"/>
    <xf numFmtId="2" fontId="0" fillId="0" borderId="0" xfId="0" applyNumberFormat="1"/>
    <xf numFmtId="40" fontId="8" fillId="0" borderId="0" xfId="0" applyNumberFormat="1" applyFont="1" applyFill="1"/>
    <xf numFmtId="2" fontId="0" fillId="0" borderId="0" xfId="0" applyNumberFormat="1" applyBorder="1"/>
    <xf numFmtId="4" fontId="0" fillId="0" borderId="0" xfId="0" applyNumberFormat="1"/>
    <xf numFmtId="0" fontId="4" fillId="0" borderId="0" xfId="0" applyFont="1" applyAlignment="1"/>
    <xf numFmtId="1" fontId="4" fillId="0" borderId="0" xfId="0" applyNumberFormat="1" applyFont="1"/>
    <xf numFmtId="166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40" fontId="7" fillId="0" borderId="0" xfId="0" applyNumberFormat="1" applyFont="1" applyAlignment="1">
      <alignment horizontal="center" vertical="center" wrapText="1"/>
    </xf>
    <xf numFmtId="40" fontId="1" fillId="0" borderId="0" xfId="0" applyNumberFormat="1" applyFont="1" applyAlignment="1">
      <alignment horizontal="center" wrapText="1"/>
    </xf>
    <xf numFmtId="40" fontId="7" fillId="0" borderId="0" xfId="0" applyNumberFormat="1" applyFont="1" applyAlignment="1">
      <alignment horizontal="center" vertical="center" wrapText="1"/>
    </xf>
    <xf numFmtId="40" fontId="1" fillId="0" borderId="0" xfId="0" applyNumberFormat="1" applyFont="1" applyAlignment="1">
      <alignment horizontal="center" wrapText="1"/>
    </xf>
    <xf numFmtId="40" fontId="1" fillId="0" borderId="3" xfId="0" applyNumberFormat="1" applyFont="1" applyBorder="1" applyAlignment="1">
      <alignment horizontal="center" wrapText="1"/>
    </xf>
  </cellXfs>
  <cellStyles count="2">
    <cellStyle name="Normal" xfId="0" builtinId="0"/>
    <cellStyle name="Normal 2" xfId="1"/>
  </cellStyles>
  <dxfs count="20"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exar%20Sept%202014\Clerk\Clerk\Finance\cash%20ledgers\2014-2015%20Ledger\Copy%20of%20Final%20cash%20ledger%202014-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-2015"/>
      <sheetName val="Alto Card record"/>
    </sheetNames>
    <sheetDataSet>
      <sheetData sheetId="0">
        <row r="247">
          <cell r="L247">
            <v>30046.270000000011</v>
          </cell>
          <cell r="M247">
            <v>16010.5</v>
          </cell>
          <cell r="N247">
            <v>4326.1000000000004</v>
          </cell>
          <cell r="O247">
            <v>435.64</v>
          </cell>
          <cell r="P247">
            <v>2600</v>
          </cell>
          <cell r="Q247">
            <v>4000</v>
          </cell>
          <cell r="R247">
            <v>800</v>
          </cell>
          <cell r="S247">
            <v>23010.630000000012</v>
          </cell>
          <cell r="T247">
            <v>3526.1000000000004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282"/>
  <sheetViews>
    <sheetView view="pageBreakPreview" zoomScale="70" zoomScaleNormal="70" zoomScaleSheetLayoutView="70" workbookViewId="0">
      <pane xSplit="3" ySplit="10" topLeftCell="D131" activePane="bottomRight" state="frozen"/>
      <selection pane="topRight" activeCell="D1" sqref="D1"/>
      <selection pane="bottomLeft" activeCell="A11" sqref="A11"/>
      <selection pane="bottomRight" activeCell="BA136" sqref="BA136"/>
    </sheetView>
  </sheetViews>
  <sheetFormatPr defaultRowHeight="12.75" x14ac:dyDescent="0.2"/>
  <cols>
    <col min="1" max="1" width="9.28515625" style="12" customWidth="1"/>
    <col min="2" max="2" width="9.28515625" style="10" customWidth="1"/>
    <col min="3" max="3" width="30.7109375" customWidth="1"/>
    <col min="4" max="6" width="9.85546875" style="2" customWidth="1"/>
    <col min="7" max="7" width="14" style="2" customWidth="1"/>
    <col min="8" max="9" width="13.85546875" style="2" customWidth="1"/>
    <col min="10" max="10" width="9.28515625" style="16" customWidth="1"/>
    <col min="11" max="11" width="9.42578125" style="16" customWidth="1"/>
    <col min="12" max="12" width="10.42578125" style="16" customWidth="1"/>
    <col min="13" max="13" width="9.28515625" style="16" customWidth="1"/>
    <col min="14" max="14" width="10" style="2" customWidth="1"/>
    <col min="15" max="15" width="9.28515625" style="2" customWidth="1"/>
    <col min="16" max="23" width="11.140625" style="2" customWidth="1"/>
    <col min="24" max="24" width="9.7109375" style="37" customWidth="1"/>
    <col min="25" max="26" width="9.28515625" style="2" customWidth="1"/>
    <col min="27" max="27" width="10" style="2" customWidth="1"/>
    <col min="28" max="30" width="9.28515625" style="2" customWidth="1"/>
    <col min="31" max="31" width="10.5703125" style="2" customWidth="1"/>
    <col min="32" max="34" width="9.28515625" style="2" customWidth="1"/>
    <col min="35" max="42" width="11.28515625" style="2" customWidth="1"/>
    <col min="43" max="43" width="9.28515625" style="4" customWidth="1"/>
    <col min="44" max="44" width="10.85546875" style="4" customWidth="1"/>
    <col min="45" max="45" width="9.28515625" style="2" customWidth="1"/>
    <col min="46" max="46" width="10.7109375" style="2" customWidth="1"/>
    <col min="47" max="49" width="9.28515625" style="2" customWidth="1"/>
    <col min="50" max="51" width="11.140625" style="2" customWidth="1"/>
    <col min="52" max="53" width="9.28515625" style="2" customWidth="1"/>
    <col min="54" max="54" width="10.85546875" style="2" customWidth="1"/>
    <col min="55" max="55" width="8.42578125" style="2" customWidth="1"/>
    <col min="56" max="56" width="9.42578125" style="2" customWidth="1"/>
    <col min="57" max="57" width="8.42578125" style="2" customWidth="1"/>
    <col min="58" max="58" width="9.28515625" style="2" customWidth="1"/>
    <col min="59" max="59" width="11.28515625" style="2" customWidth="1"/>
    <col min="60" max="60" width="12" style="2" customWidth="1"/>
    <col min="61" max="62" width="9.28515625" style="2" customWidth="1"/>
    <col min="63" max="63" width="48" customWidth="1"/>
    <col min="65" max="65" width="9.85546875" customWidth="1"/>
    <col min="68" max="68" width="24.85546875" customWidth="1"/>
    <col min="69" max="70" width="10.85546875" style="29" customWidth="1"/>
    <col min="71" max="72" width="9.85546875" style="29" customWidth="1"/>
  </cols>
  <sheetData>
    <row r="1" spans="1:65" ht="13.5" thickTop="1" x14ac:dyDescent="0.2">
      <c r="D1" s="25"/>
      <c r="E1" s="25"/>
      <c r="F1" s="25"/>
      <c r="G1" s="25"/>
      <c r="H1" s="25"/>
      <c r="I1" s="25"/>
      <c r="J1" s="14" t="s">
        <v>0</v>
      </c>
      <c r="K1" s="14" t="s">
        <v>0</v>
      </c>
      <c r="L1" s="14" t="s">
        <v>0</v>
      </c>
      <c r="M1" s="14" t="s">
        <v>1</v>
      </c>
      <c r="N1" s="25" t="s">
        <v>0</v>
      </c>
      <c r="O1" s="25" t="s">
        <v>0</v>
      </c>
      <c r="P1" s="25" t="s">
        <v>0</v>
      </c>
      <c r="Q1" s="25"/>
      <c r="R1" s="25"/>
      <c r="S1" s="25"/>
      <c r="T1" s="25"/>
      <c r="U1" s="25"/>
      <c r="V1" s="25"/>
      <c r="W1" s="25"/>
      <c r="X1" s="33" t="s">
        <v>2</v>
      </c>
      <c r="Y1" s="26"/>
      <c r="Z1" s="26"/>
      <c r="AA1" s="26"/>
      <c r="AB1" s="26"/>
      <c r="AC1" s="26"/>
      <c r="AD1" s="26"/>
      <c r="AE1" s="27" t="s">
        <v>3</v>
      </c>
      <c r="AF1" s="57" t="s">
        <v>4</v>
      </c>
      <c r="AG1" s="22"/>
      <c r="AH1" s="22"/>
      <c r="AI1" s="20"/>
      <c r="AJ1" s="20"/>
      <c r="AK1" s="20"/>
      <c r="AL1" s="20"/>
      <c r="AM1" s="20"/>
      <c r="AN1" s="20"/>
      <c r="AO1" s="20"/>
      <c r="AP1" s="20"/>
      <c r="AQ1" s="21"/>
      <c r="AR1" s="21"/>
      <c r="AS1" s="22"/>
      <c r="AT1" s="22"/>
      <c r="AU1" s="22"/>
      <c r="AV1" s="22"/>
      <c r="AW1" s="22"/>
      <c r="AX1" s="22"/>
      <c r="AY1" s="22"/>
      <c r="AZ1" s="22"/>
      <c r="BA1" s="21"/>
      <c r="BB1" s="22"/>
      <c r="BC1" s="22"/>
      <c r="BD1" s="22"/>
      <c r="BE1" s="22"/>
      <c r="BF1" s="22"/>
      <c r="BG1" s="22"/>
      <c r="BH1" s="65"/>
      <c r="BI1" s="22"/>
      <c r="BJ1" s="22"/>
      <c r="BK1" s="1"/>
      <c r="BL1" s="1"/>
    </row>
    <row r="2" spans="1:65" ht="51" x14ac:dyDescent="0.2">
      <c r="A2" s="13" t="s">
        <v>5</v>
      </c>
      <c r="B2" s="11" t="s">
        <v>6</v>
      </c>
      <c r="C2" s="1" t="s">
        <v>7</v>
      </c>
      <c r="D2" s="25" t="s">
        <v>8</v>
      </c>
      <c r="E2" s="25" t="s">
        <v>8</v>
      </c>
      <c r="F2" s="25" t="s">
        <v>8</v>
      </c>
      <c r="G2" s="25" t="s">
        <v>9</v>
      </c>
      <c r="H2" s="25"/>
      <c r="I2" s="25"/>
      <c r="J2" s="14" t="s">
        <v>10</v>
      </c>
      <c r="K2" s="63" t="s">
        <v>11</v>
      </c>
      <c r="L2" s="63" t="s">
        <v>12</v>
      </c>
      <c r="M2" s="14" t="s">
        <v>13</v>
      </c>
      <c r="N2" s="25" t="s">
        <v>10</v>
      </c>
      <c r="O2" s="78" t="s">
        <v>11</v>
      </c>
      <c r="P2" s="63" t="s">
        <v>12</v>
      </c>
      <c r="Q2" s="63" t="s">
        <v>14</v>
      </c>
      <c r="R2" s="79" t="s">
        <v>15</v>
      </c>
      <c r="S2" s="79"/>
      <c r="T2" s="79"/>
      <c r="U2" s="79"/>
      <c r="V2" s="77" t="s">
        <v>16</v>
      </c>
      <c r="W2" s="77" t="s">
        <v>17</v>
      </c>
      <c r="X2" s="34" t="s">
        <v>18</v>
      </c>
      <c r="Y2" s="27" t="s">
        <v>19</v>
      </c>
      <c r="Z2" s="27" t="s">
        <v>20</v>
      </c>
      <c r="AA2" s="27" t="s">
        <v>21</v>
      </c>
      <c r="AB2" s="27" t="s">
        <v>22</v>
      </c>
      <c r="AC2" s="27" t="s">
        <v>23</v>
      </c>
      <c r="AD2" s="64" t="s">
        <v>24</v>
      </c>
      <c r="AE2" s="27" t="s">
        <v>25</v>
      </c>
      <c r="AF2" s="21" t="s">
        <v>26</v>
      </c>
      <c r="AG2" s="43" t="s">
        <v>27</v>
      </c>
      <c r="AH2" s="21" t="s">
        <v>28</v>
      </c>
      <c r="AI2" s="21" t="s">
        <v>29</v>
      </c>
      <c r="AJ2" s="21" t="s">
        <v>30</v>
      </c>
      <c r="AK2" s="21" t="s">
        <v>30</v>
      </c>
      <c r="AL2" s="43" t="s">
        <v>31</v>
      </c>
      <c r="AM2" s="43" t="s">
        <v>32</v>
      </c>
      <c r="AN2" s="43" t="s">
        <v>32</v>
      </c>
      <c r="AO2" s="43" t="s">
        <v>32</v>
      </c>
      <c r="AP2" s="43" t="s">
        <v>33</v>
      </c>
      <c r="AQ2" s="21" t="s">
        <v>34</v>
      </c>
      <c r="AR2" s="43" t="s">
        <v>35</v>
      </c>
      <c r="AS2" s="21" t="s">
        <v>36</v>
      </c>
      <c r="AT2" s="43" t="s">
        <v>37</v>
      </c>
      <c r="AU2" s="43" t="s">
        <v>38</v>
      </c>
      <c r="AV2" s="21" t="s">
        <v>39</v>
      </c>
      <c r="AW2" s="21" t="s">
        <v>40</v>
      </c>
      <c r="AX2" s="21" t="s">
        <v>41</v>
      </c>
      <c r="AY2" s="21" t="s">
        <v>42</v>
      </c>
      <c r="AZ2" s="21" t="s">
        <v>43</v>
      </c>
      <c r="BA2" s="43" t="s">
        <v>44</v>
      </c>
      <c r="BB2" s="21" t="s">
        <v>45</v>
      </c>
      <c r="BC2" s="21" t="s">
        <v>46</v>
      </c>
      <c r="BD2" s="21" t="s">
        <v>46</v>
      </c>
      <c r="BE2" s="21" t="s">
        <v>46</v>
      </c>
      <c r="BF2" s="21" t="s">
        <v>47</v>
      </c>
      <c r="BG2" s="43" t="s">
        <v>48</v>
      </c>
      <c r="BH2" s="44" t="s">
        <v>49</v>
      </c>
      <c r="BI2" s="21" t="s">
        <v>50</v>
      </c>
      <c r="BJ2" s="21" t="s">
        <v>51</v>
      </c>
      <c r="BK2" s="6" t="s">
        <v>52</v>
      </c>
      <c r="BL2" s="1" t="s">
        <v>53</v>
      </c>
      <c r="BM2" s="1" t="s">
        <v>54</v>
      </c>
    </row>
    <row r="3" spans="1:65" x14ac:dyDescent="0.2">
      <c r="A3" s="13"/>
      <c r="B3" s="11" t="s">
        <v>55</v>
      </c>
      <c r="C3" s="1"/>
      <c r="D3" s="25" t="s">
        <v>56</v>
      </c>
      <c r="E3" s="25" t="s">
        <v>56</v>
      </c>
      <c r="F3" s="25" t="s">
        <v>56</v>
      </c>
      <c r="G3" s="25"/>
      <c r="H3" s="25"/>
      <c r="I3" s="25"/>
      <c r="J3" s="15"/>
      <c r="K3" s="15"/>
      <c r="L3" s="15"/>
      <c r="M3" s="15" t="s">
        <v>1</v>
      </c>
      <c r="N3" s="25" t="s">
        <v>57</v>
      </c>
      <c r="O3" s="25" t="s">
        <v>57</v>
      </c>
      <c r="P3" s="30" t="s">
        <v>57</v>
      </c>
      <c r="Q3" s="30" t="s">
        <v>57</v>
      </c>
      <c r="R3" s="30" t="s">
        <v>58</v>
      </c>
      <c r="S3" s="80" t="s">
        <v>59</v>
      </c>
      <c r="T3" s="80" t="s">
        <v>60</v>
      </c>
      <c r="U3" s="30" t="s">
        <v>61</v>
      </c>
      <c r="V3" s="30"/>
      <c r="W3" s="30"/>
      <c r="X3" s="35"/>
      <c r="Y3" s="28" t="s">
        <v>39</v>
      </c>
      <c r="Z3" s="28"/>
      <c r="AA3" s="28"/>
      <c r="AB3" s="28"/>
      <c r="AC3" s="28"/>
      <c r="AD3" s="28"/>
      <c r="AE3" s="27"/>
      <c r="AF3" s="20"/>
      <c r="AG3" s="21"/>
      <c r="AH3" s="21"/>
      <c r="AI3" s="21" t="s">
        <v>62</v>
      </c>
      <c r="AJ3" s="21" t="s">
        <v>63</v>
      </c>
      <c r="AK3" s="21" t="s">
        <v>64</v>
      </c>
      <c r="AL3" s="21" t="s">
        <v>65</v>
      </c>
      <c r="AM3" s="21" t="s">
        <v>63</v>
      </c>
      <c r="AN3" s="21" t="s">
        <v>64</v>
      </c>
      <c r="AO3" s="21" t="s">
        <v>65</v>
      </c>
      <c r="AP3" s="21"/>
      <c r="AQ3" s="21"/>
      <c r="AR3" s="21"/>
      <c r="AS3" s="21"/>
      <c r="AT3" s="21"/>
      <c r="AU3" s="21"/>
      <c r="AV3" s="23"/>
      <c r="AW3" s="23"/>
      <c r="AX3" s="24" t="s">
        <v>66</v>
      </c>
      <c r="AY3" s="21" t="s">
        <v>67</v>
      </c>
      <c r="AZ3" s="24" t="s">
        <v>68</v>
      </c>
      <c r="BA3" s="21"/>
      <c r="BB3" s="24" t="s">
        <v>69</v>
      </c>
      <c r="BC3" s="24" t="s">
        <v>70</v>
      </c>
      <c r="BD3" s="21" t="s">
        <v>71</v>
      </c>
      <c r="BE3" s="21" t="s">
        <v>65</v>
      </c>
      <c r="BF3" s="21"/>
      <c r="BG3" s="21"/>
      <c r="BH3" s="21"/>
      <c r="BI3" s="21" t="s">
        <v>72</v>
      </c>
      <c r="BJ3" s="21"/>
      <c r="BK3" s="6"/>
      <c r="BL3" s="1" t="s">
        <v>73</v>
      </c>
      <c r="BM3" s="1" t="s">
        <v>74</v>
      </c>
    </row>
    <row r="4" spans="1:65" x14ac:dyDescent="0.2">
      <c r="A4" s="13"/>
      <c r="B4" s="11"/>
      <c r="C4" s="1"/>
      <c r="D4" s="25" t="s">
        <v>75</v>
      </c>
      <c r="E4" s="25" t="s">
        <v>76</v>
      </c>
      <c r="F4" s="25" t="s">
        <v>77</v>
      </c>
      <c r="G4" s="25"/>
      <c r="H4" s="25"/>
      <c r="I4" s="25"/>
      <c r="J4" s="15"/>
      <c r="K4" s="15"/>
      <c r="L4" s="15"/>
      <c r="M4" s="15"/>
      <c r="N4" s="25"/>
      <c r="O4" s="25"/>
      <c r="P4" s="30"/>
      <c r="Q4" s="30"/>
      <c r="R4" s="30"/>
      <c r="S4" s="81"/>
      <c r="T4" s="81"/>
      <c r="U4" s="30"/>
      <c r="V4" s="30"/>
      <c r="W4" s="30"/>
      <c r="X4" s="35"/>
      <c r="Y4" s="28"/>
      <c r="Z4" s="28"/>
      <c r="AA4" s="28"/>
      <c r="AB4" s="28"/>
      <c r="AC4" s="28"/>
      <c r="AD4" s="28"/>
      <c r="AE4" s="27"/>
      <c r="AF4" s="20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3"/>
      <c r="AW4" s="23"/>
      <c r="AX4" s="24"/>
      <c r="AY4" s="24"/>
      <c r="AZ4" s="24"/>
      <c r="BA4" s="21"/>
      <c r="BB4" s="24"/>
      <c r="BC4" s="24"/>
      <c r="BD4" s="21"/>
      <c r="BE4" s="21"/>
      <c r="BF4" s="21"/>
      <c r="BG4" s="21"/>
      <c r="BH4" s="21"/>
      <c r="BI4" s="21"/>
      <c r="BJ4" s="21"/>
      <c r="BK4" s="6"/>
      <c r="BL4" s="1"/>
      <c r="BM4" s="1"/>
    </row>
    <row r="5" spans="1:65" x14ac:dyDescent="0.2">
      <c r="A5" s="13"/>
      <c r="B5" s="11"/>
      <c r="C5" s="1"/>
      <c r="D5" s="25"/>
      <c r="E5" s="25"/>
      <c r="F5" s="25"/>
      <c r="H5" s="45" t="s">
        <v>78</v>
      </c>
      <c r="I5" s="45"/>
      <c r="J5" s="46"/>
      <c r="K5" s="46"/>
      <c r="L5" s="46"/>
      <c r="M5" s="46"/>
      <c r="N5" s="45"/>
      <c r="O5" s="45"/>
      <c r="P5" s="47"/>
      <c r="Q5" s="47"/>
      <c r="R5" s="47"/>
      <c r="S5" s="47"/>
      <c r="T5" s="47"/>
      <c r="U5" s="47"/>
      <c r="V5" s="47"/>
      <c r="W5" s="47"/>
      <c r="X5" s="48"/>
      <c r="Y5" s="48"/>
      <c r="Z5" s="48"/>
      <c r="AA5" s="48"/>
      <c r="AB5" s="48"/>
      <c r="AC5" s="48"/>
      <c r="AD5" s="48"/>
      <c r="AE5" s="49"/>
      <c r="AF5" s="50">
        <f>100*AF10/(AF6+1)</f>
        <v>71.025948103792416</v>
      </c>
      <c r="AG5" s="50">
        <f t="shared" ref="AG5:BF5" si="0">100*AG10/(AG6+1)</f>
        <v>109.42057488653553</v>
      </c>
      <c r="AH5" s="50">
        <f t="shared" si="0"/>
        <v>206.48379052369077</v>
      </c>
      <c r="AI5" s="50">
        <f t="shared" si="0"/>
        <v>103.62085769980509</v>
      </c>
      <c r="AJ5" s="50">
        <f t="shared" si="0"/>
        <v>172.70635994587283</v>
      </c>
      <c r="AK5" s="50">
        <f t="shared" si="0"/>
        <v>111.21951219512194</v>
      </c>
      <c r="AL5" s="50">
        <f t="shared" si="0"/>
        <v>19.045643153526971</v>
      </c>
      <c r="AM5" s="50">
        <f t="shared" si="0"/>
        <v>102.20988339811215</v>
      </c>
      <c r="AN5" s="50">
        <f t="shared" si="0"/>
        <v>0</v>
      </c>
      <c r="AO5" s="50">
        <f t="shared" si="0"/>
        <v>0</v>
      </c>
      <c r="AP5" s="50">
        <f t="shared" si="0"/>
        <v>73.793072665595417</v>
      </c>
      <c r="AQ5" s="50">
        <f t="shared" si="0"/>
        <v>198.83720930232559</v>
      </c>
      <c r="AR5" s="50">
        <f t="shared" si="0"/>
        <v>128.19230769230768</v>
      </c>
      <c r="AS5" s="50">
        <f t="shared" si="0"/>
        <v>98.534109816971721</v>
      </c>
      <c r="AT5" s="50">
        <f t="shared" si="0"/>
        <v>118.0327868852459</v>
      </c>
      <c r="AU5" s="50">
        <f t="shared" si="0"/>
        <v>50.917431192660551</v>
      </c>
      <c r="AV5" s="50">
        <f t="shared" si="0"/>
        <v>0</v>
      </c>
      <c r="AW5" s="50">
        <f t="shared" si="0"/>
        <v>0</v>
      </c>
      <c r="AX5" s="50">
        <f t="shared" si="0"/>
        <v>26.803196803196805</v>
      </c>
      <c r="AY5" s="50">
        <f t="shared" si="0"/>
        <v>96.451612903225808</v>
      </c>
      <c r="AZ5" s="50">
        <f t="shared" si="0"/>
        <v>97.634730538922156</v>
      </c>
      <c r="BA5" s="50">
        <f t="shared" si="0"/>
        <v>193.49863880938085</v>
      </c>
      <c r="BB5" s="50">
        <f t="shared" si="0"/>
        <v>83.569800569800563</v>
      </c>
      <c r="BC5" s="50">
        <f t="shared" si="0"/>
        <v>77.363963963963968</v>
      </c>
      <c r="BD5" s="50">
        <f t="shared" si="0"/>
        <v>157.72743503273162</v>
      </c>
      <c r="BE5" s="50">
        <f t="shared" si="0"/>
        <v>40.624219725343316</v>
      </c>
      <c r="BF5" s="50">
        <f t="shared" si="0"/>
        <v>93.126385809312637</v>
      </c>
      <c r="BG5" s="50"/>
      <c r="BH5" s="51"/>
      <c r="BI5" s="50">
        <f>100*BI10/(BI6+1)</f>
        <v>722.43469785575053</v>
      </c>
      <c r="BJ5" s="50">
        <f>100*BJ10/(BJ6+1)</f>
        <v>0</v>
      </c>
      <c r="BK5" s="6"/>
      <c r="BL5" s="1"/>
      <c r="BM5" s="1"/>
    </row>
    <row r="6" spans="1:65" x14ac:dyDescent="0.2">
      <c r="A6" s="13"/>
      <c r="B6" s="11"/>
      <c r="C6" s="1"/>
      <c r="D6" s="25"/>
      <c r="E6" s="25"/>
      <c r="F6" s="25"/>
      <c r="H6" s="45" t="s">
        <v>79</v>
      </c>
      <c r="I6" s="45"/>
      <c r="J6" s="46"/>
      <c r="K6" s="46"/>
      <c r="L6" s="46"/>
      <c r="M6" s="46"/>
      <c r="N6" s="45"/>
      <c r="O6" s="45"/>
      <c r="P6" s="47"/>
      <c r="Q6" s="47"/>
      <c r="R6" s="47"/>
      <c r="S6" s="47"/>
      <c r="T6" s="47"/>
      <c r="U6" s="47"/>
      <c r="V6" s="47"/>
      <c r="W6" s="47"/>
      <c r="X6" s="48"/>
      <c r="Y6" s="48"/>
      <c r="Z6" s="48"/>
      <c r="AA6" s="48"/>
      <c r="AB6" s="48"/>
      <c r="AC6" s="48"/>
      <c r="AD6" s="48"/>
      <c r="AE6" s="49"/>
      <c r="AF6" s="52">
        <v>500</v>
      </c>
      <c r="AG6" s="52">
        <v>660</v>
      </c>
      <c r="AH6" s="53">
        <v>400</v>
      </c>
      <c r="AI6" s="52">
        <v>1025</v>
      </c>
      <c r="AJ6" s="52">
        <v>738</v>
      </c>
      <c r="AK6" s="52">
        <v>122</v>
      </c>
      <c r="AL6" s="52">
        <v>481</v>
      </c>
      <c r="AM6" s="52">
        <v>1800</v>
      </c>
      <c r="AN6" s="52">
        <v>0</v>
      </c>
      <c r="AO6" s="52">
        <v>300</v>
      </c>
      <c r="AP6" s="52">
        <f xml:space="preserve"> 4800 +U11</f>
        <v>5600</v>
      </c>
      <c r="AQ6" s="52">
        <v>300</v>
      </c>
      <c r="AR6" s="52">
        <v>25</v>
      </c>
      <c r="AS6" s="52">
        <v>600</v>
      </c>
      <c r="AT6" s="52">
        <v>243</v>
      </c>
      <c r="AU6" s="52">
        <v>871</v>
      </c>
      <c r="AV6" s="52">
        <v>25</v>
      </c>
      <c r="AW6" s="52">
        <v>2800</v>
      </c>
      <c r="AX6" s="52">
        <v>1000</v>
      </c>
      <c r="AY6" s="52">
        <v>154</v>
      </c>
      <c r="AZ6" s="52">
        <v>500</v>
      </c>
      <c r="BA6" s="52">
        <f>600+3000+S11+R11+G43+60+10</f>
        <v>6860.64</v>
      </c>
      <c r="BB6" s="52">
        <v>350</v>
      </c>
      <c r="BC6" s="52">
        <v>554</v>
      </c>
      <c r="BD6" s="52">
        <v>5040</v>
      </c>
      <c r="BE6" s="52">
        <v>800</v>
      </c>
      <c r="BF6" s="52">
        <v>450</v>
      </c>
      <c r="BG6" s="52">
        <v>3000</v>
      </c>
      <c r="BH6" s="54"/>
      <c r="BI6" s="52">
        <v>512</v>
      </c>
      <c r="BJ6" s="52">
        <v>0</v>
      </c>
      <c r="BK6" s="6"/>
      <c r="BL6" s="1"/>
      <c r="BM6" s="1"/>
    </row>
    <row r="7" spans="1:65" x14ac:dyDescent="0.2">
      <c r="A7" s="13"/>
      <c r="B7" s="11"/>
      <c r="C7" s="1"/>
      <c r="D7" s="25"/>
      <c r="E7" s="25"/>
      <c r="F7" s="25"/>
      <c r="G7" s="25"/>
      <c r="H7" s="25"/>
      <c r="I7" s="25"/>
      <c r="J7" s="15"/>
      <c r="K7" s="15"/>
      <c r="L7" s="15"/>
      <c r="M7" s="15"/>
      <c r="N7" s="25"/>
      <c r="O7" s="25"/>
      <c r="P7" s="30"/>
      <c r="Q7" s="30"/>
      <c r="R7" s="30"/>
      <c r="S7" s="30"/>
      <c r="T7" s="30"/>
      <c r="U7" s="30"/>
      <c r="V7" s="30"/>
      <c r="W7" s="30"/>
      <c r="X7" s="35"/>
      <c r="Y7" s="28"/>
      <c r="Z7" s="28"/>
      <c r="AA7" s="28"/>
      <c r="AB7" s="28"/>
      <c r="AC7" s="28"/>
      <c r="AD7" s="28"/>
      <c r="AE7" s="27"/>
      <c r="AF7" s="39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1"/>
      <c r="AW7" s="41"/>
      <c r="AX7" s="42"/>
      <c r="AY7" s="42"/>
      <c r="AZ7" s="42"/>
      <c r="BA7" s="40"/>
      <c r="BB7" s="42"/>
      <c r="BC7" s="42"/>
      <c r="BD7" s="40"/>
      <c r="BE7" s="40"/>
      <c r="BF7" s="40"/>
      <c r="BG7" s="40"/>
      <c r="BH7" s="40"/>
      <c r="BI7" s="40"/>
      <c r="BJ7" s="40"/>
      <c r="BK7" s="6"/>
      <c r="BL7" s="1"/>
      <c r="BM7" s="1"/>
    </row>
    <row r="8" spans="1:65" x14ac:dyDescent="0.2">
      <c r="A8" s="13" t="s">
        <v>5</v>
      </c>
      <c r="B8" s="11" t="s">
        <v>6</v>
      </c>
      <c r="C8" s="1" t="s">
        <v>7</v>
      </c>
      <c r="D8" s="25" t="s">
        <v>8</v>
      </c>
      <c r="E8" s="25"/>
      <c r="F8" s="25"/>
      <c r="G8" s="25" t="s">
        <v>9</v>
      </c>
      <c r="H8" s="25" t="s">
        <v>9</v>
      </c>
      <c r="I8" s="25" t="s">
        <v>80</v>
      </c>
      <c r="J8" s="15"/>
      <c r="K8" s="15"/>
      <c r="L8" s="15"/>
      <c r="M8" s="15"/>
      <c r="N8" s="25"/>
      <c r="O8" s="25"/>
      <c r="P8" s="30"/>
      <c r="Q8" s="30"/>
      <c r="R8" s="30"/>
      <c r="S8" s="30"/>
      <c r="T8" s="30"/>
      <c r="U8" s="30"/>
      <c r="V8" s="30"/>
      <c r="W8" s="30"/>
      <c r="X8" s="35"/>
      <c r="Y8" s="28"/>
      <c r="Z8" s="28"/>
      <c r="AA8" s="28"/>
      <c r="AB8" s="28"/>
      <c r="AC8" s="28"/>
      <c r="AD8" s="28"/>
      <c r="AE8" s="27"/>
      <c r="AF8" s="39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1"/>
      <c r="AW8" s="41"/>
      <c r="AX8" s="42"/>
      <c r="AY8" s="42"/>
      <c r="AZ8" s="42"/>
      <c r="BA8" s="40"/>
      <c r="BB8" s="42"/>
      <c r="BC8" s="42"/>
      <c r="BD8" s="40"/>
      <c r="BE8" s="40"/>
      <c r="BF8" s="40"/>
      <c r="BG8" s="40"/>
      <c r="BH8" s="40"/>
      <c r="BI8" s="40"/>
      <c r="BJ8" s="40"/>
      <c r="BK8" s="6"/>
      <c r="BL8" s="1"/>
      <c r="BM8" s="1"/>
    </row>
    <row r="9" spans="1:65" x14ac:dyDescent="0.2">
      <c r="A9" s="13"/>
      <c r="B9" s="11" t="s">
        <v>55</v>
      </c>
      <c r="C9" s="1"/>
      <c r="D9" s="25" t="s">
        <v>56</v>
      </c>
      <c r="E9" s="25"/>
      <c r="F9" s="25"/>
      <c r="G9" s="25" t="s">
        <v>75</v>
      </c>
      <c r="H9" s="25" t="s">
        <v>76</v>
      </c>
      <c r="I9" s="25" t="s">
        <v>14</v>
      </c>
      <c r="J9" s="15"/>
      <c r="K9" s="15"/>
      <c r="L9" s="15"/>
      <c r="M9" s="15"/>
      <c r="N9" s="25"/>
      <c r="O9" s="25"/>
      <c r="P9" s="30"/>
      <c r="Q9" s="30"/>
      <c r="R9" s="30"/>
      <c r="S9" s="38">
        <f>S8</f>
        <v>0</v>
      </c>
      <c r="T9" s="38">
        <f>T8</f>
        <v>0</v>
      </c>
      <c r="U9" s="38">
        <f>U8</f>
        <v>0</v>
      </c>
      <c r="V9" s="38">
        <f>V8</f>
        <v>0</v>
      </c>
      <c r="W9" s="70">
        <f t="shared" ref="W9" si="1">O9-S9-T9-U9</f>
        <v>0</v>
      </c>
      <c r="X9" s="38">
        <f>X8+N9</f>
        <v>0</v>
      </c>
      <c r="Y9" s="28"/>
      <c r="Z9" s="28"/>
      <c r="AA9" s="28"/>
      <c r="AB9" s="28"/>
      <c r="AC9" s="28"/>
      <c r="AD9" s="28"/>
      <c r="AE9" s="27"/>
      <c r="AF9" s="39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1"/>
      <c r="AW9" s="41"/>
      <c r="AX9" s="42"/>
      <c r="AY9" s="42"/>
      <c r="AZ9" s="42"/>
      <c r="BA9" s="40"/>
      <c r="BB9" s="42"/>
      <c r="BC9" s="42"/>
      <c r="BD9" s="40"/>
      <c r="BE9" s="40"/>
      <c r="BF9" s="40"/>
      <c r="BG9" s="40"/>
      <c r="BH9" s="40"/>
      <c r="BI9" s="40"/>
      <c r="BJ9" s="40"/>
      <c r="BK9" s="6"/>
      <c r="BL9" s="1"/>
      <c r="BM9" s="1"/>
    </row>
    <row r="10" spans="1:65" x14ac:dyDescent="0.2">
      <c r="C10" s="5"/>
      <c r="D10" s="18">
        <f>SUM(D11:D599)</f>
        <v>34851.770000000019</v>
      </c>
      <c r="E10" s="18">
        <f>SUM(E11:E599)</f>
        <v>11828.370000000003</v>
      </c>
      <c r="F10" s="18">
        <f>SUM(F11:F599)</f>
        <v>710.19999999999993</v>
      </c>
      <c r="G10" s="18">
        <f>SUM(G11:G599)</f>
        <v>43658.279999999992</v>
      </c>
      <c r="H10" s="18">
        <f>SUM(H11:H599)</f>
        <v>15812.279999999995</v>
      </c>
      <c r="I10" s="18"/>
      <c r="J10" s="18">
        <f>SUM(J11:J599)</f>
        <v>8806.5100000000039</v>
      </c>
      <c r="K10" s="18">
        <f>SUM(K11:K599)</f>
        <v>16.060000000000002</v>
      </c>
      <c r="L10" s="18">
        <f>SUM(L11:L599)</f>
        <v>3967.8499999999963</v>
      </c>
      <c r="M10" s="18"/>
      <c r="X10" s="18">
        <f>SUM(X11:X599)</f>
        <v>17042.550000000003</v>
      </c>
      <c r="Y10" s="18">
        <f>SUM(Y11:Y599)</f>
        <v>21290.42</v>
      </c>
      <c r="Z10" s="18">
        <f>SUM(Z11:Z599)</f>
        <v>76.699999999999989</v>
      </c>
      <c r="AA10" s="18">
        <f>SUM(AA11:AA599)</f>
        <v>1318.3899999999999</v>
      </c>
      <c r="AB10" s="18">
        <f>SUM(AB11:AB599)</f>
        <v>0</v>
      </c>
      <c r="AC10" s="18">
        <f>SUM(AC11:AC599)</f>
        <v>2369.29</v>
      </c>
      <c r="AD10" s="18">
        <f>SUM(AD11:AD599)</f>
        <v>14846.269999999997</v>
      </c>
      <c r="AE10" s="18">
        <f>SUM(AE11:AE599)</f>
        <v>150.81</v>
      </c>
      <c r="AF10" s="18">
        <f>SUM(AF11:AF599)</f>
        <v>355.84</v>
      </c>
      <c r="AG10" s="18">
        <f>SUM(AG11:AG599)</f>
        <v>723.26999999999987</v>
      </c>
      <c r="AH10" s="18">
        <f>SUM(AH11:AH599)</f>
        <v>828</v>
      </c>
      <c r="AI10" s="18">
        <f>SUM(AI11:AI599)</f>
        <v>1063.1500000000001</v>
      </c>
      <c r="AJ10" s="18">
        <f>SUM(AJ11:AJ599)</f>
        <v>1276.3000000000002</v>
      </c>
      <c r="AK10" s="18">
        <f>SUM(AK11:AK599)</f>
        <v>136.79999999999998</v>
      </c>
      <c r="AL10" s="18">
        <f>SUM(AL11:AL599)</f>
        <v>91.8</v>
      </c>
      <c r="AM10" s="18">
        <f>SUM(AM11:AM599)</f>
        <v>1840.8</v>
      </c>
      <c r="AN10" s="18">
        <f>SUM(AN11:AN599)</f>
        <v>0</v>
      </c>
      <c r="AO10" s="18">
        <f>SUM(AO11:AO599)</f>
        <v>0</v>
      </c>
      <c r="AP10" s="18">
        <f>SUM(AP11:AP599)</f>
        <v>4133.1499999999996</v>
      </c>
      <c r="AQ10" s="18">
        <f>SUM(AQ11:AQ599)</f>
        <v>598.5</v>
      </c>
      <c r="AR10" s="18">
        <f>SUM(AR11:AR599)</f>
        <v>33.33</v>
      </c>
      <c r="AS10" s="18">
        <f>SUM(AS11:AS599)</f>
        <v>592.19000000000005</v>
      </c>
      <c r="AT10" s="18">
        <f>SUM(AT11:AT599)</f>
        <v>288</v>
      </c>
      <c r="AU10" s="18">
        <f>SUM(AU11:AU599)</f>
        <v>444</v>
      </c>
      <c r="AV10" s="18">
        <f>SUM(AV11:AV599)</f>
        <v>0</v>
      </c>
      <c r="AW10" s="18">
        <f>SUM(AW11:AW599)</f>
        <v>0</v>
      </c>
      <c r="AX10" s="18">
        <f>SUM(AX11:AX599)</f>
        <v>268.3</v>
      </c>
      <c r="AY10" s="18">
        <f>SUM(AY11:AY599)</f>
        <v>149.5</v>
      </c>
      <c r="AZ10" s="18">
        <f>SUM(AZ11:AZ599)</f>
        <v>489.15</v>
      </c>
      <c r="BA10" s="18">
        <f>SUM(BA11:BA599)</f>
        <v>13277.18</v>
      </c>
      <c r="BB10" s="18">
        <f>SUM(BB11:BB599)</f>
        <v>293.33</v>
      </c>
      <c r="BC10" s="18">
        <f>SUM(BC11:BC599)</f>
        <v>429.37</v>
      </c>
      <c r="BD10" s="18">
        <f>SUM(BD11:BD599)</f>
        <v>7951.0400000000009</v>
      </c>
      <c r="BE10" s="18">
        <f>SUM(BE11:BE599)</f>
        <v>325.39999999999998</v>
      </c>
      <c r="BF10" s="18">
        <f>SUM(BF11:BF599)</f>
        <v>420</v>
      </c>
      <c r="BG10" s="18">
        <f>SUM(BG11:BG599)</f>
        <v>558.46</v>
      </c>
      <c r="BH10" s="18">
        <f>SUM(BH11:BH599)</f>
        <v>3761.2600000000007</v>
      </c>
      <c r="BI10" s="18">
        <f>SUM(BI11:BI599)</f>
        <v>3706.09</v>
      </c>
      <c r="BJ10" s="18">
        <f>SUM(BJ11:BJ599)</f>
        <v>0</v>
      </c>
      <c r="BK10" s="3"/>
      <c r="BL10" s="7"/>
      <c r="BM10" s="7"/>
    </row>
    <row r="11" spans="1:65" x14ac:dyDescent="0.2">
      <c r="C11" s="17" t="s">
        <v>81</v>
      </c>
      <c r="G11" s="9"/>
      <c r="H11" s="9"/>
      <c r="I11" s="9"/>
      <c r="M11" s="16">
        <v>178.41</v>
      </c>
      <c r="N11" s="19">
        <f>'[1]2014-2015'!$L$247</f>
        <v>30046.270000000011</v>
      </c>
      <c r="O11" s="19">
        <f>'[1]2014-2015'!$M$247</f>
        <v>16010.5</v>
      </c>
      <c r="P11" s="19">
        <f>'[1]2014-2015'!$N$247</f>
        <v>4326.1000000000004</v>
      </c>
      <c r="Q11" s="19">
        <f>'Alto Card record'!E15</f>
        <v>178.41000000000003</v>
      </c>
      <c r="R11" s="19">
        <f>'[1]2014-2015'!$O$247</f>
        <v>435.64</v>
      </c>
      <c r="S11" s="19">
        <f>'[1]2014-2015'!$P$247</f>
        <v>2600</v>
      </c>
      <c r="T11" s="19">
        <f>'[1]2014-2015'!$Q$247</f>
        <v>4000</v>
      </c>
      <c r="U11" s="19">
        <f>'[1]2014-2015'!$R$247</f>
        <v>800</v>
      </c>
      <c r="V11" s="19">
        <f>'[1]2014-2015'!$S$247</f>
        <v>23010.630000000012</v>
      </c>
      <c r="W11" s="19">
        <f>'[1]2014-2015'!$T$247</f>
        <v>3526.1000000000004</v>
      </c>
      <c r="X11" s="36"/>
      <c r="Y11" s="8"/>
      <c r="AM11"/>
      <c r="AN11"/>
      <c r="AO11"/>
      <c r="AP11"/>
      <c r="AQ11"/>
      <c r="AR11"/>
      <c r="AS11"/>
      <c r="AT11"/>
      <c r="AU11"/>
      <c r="AV11"/>
      <c r="BF11" s="9"/>
      <c r="BG11" s="9"/>
      <c r="BH11" s="9"/>
      <c r="BI11" s="4"/>
      <c r="BJ11" s="4"/>
      <c r="BK11" s="3"/>
      <c r="BL11" s="31"/>
      <c r="BM11" s="7"/>
    </row>
    <row r="12" spans="1:65" ht="12" customHeight="1" x14ac:dyDescent="0.2">
      <c r="A12" s="12">
        <v>42095</v>
      </c>
      <c r="B12" s="10" t="s">
        <v>14</v>
      </c>
      <c r="C12" t="s">
        <v>82</v>
      </c>
      <c r="D12" s="2">
        <v>0</v>
      </c>
      <c r="F12" s="2">
        <v>156.69999999999999</v>
      </c>
      <c r="J12" s="16">
        <f t="shared" ref="J12" si="2">IF(D12&gt;0,((D12)*-1),(G12))</f>
        <v>0</v>
      </c>
      <c r="L12" s="16">
        <f>IF(E12&gt;0,((E12)*-1),(H12))</f>
        <v>0</v>
      </c>
      <c r="M12" s="16">
        <f>IF(F12&gt;0,((F12)*-1),(I12))</f>
        <v>-156.69999999999999</v>
      </c>
      <c r="N12" s="38">
        <f t="shared" ref="N12:Q12" si="3">N11+J12</f>
        <v>30046.270000000011</v>
      </c>
      <c r="O12" s="38">
        <f t="shared" si="3"/>
        <v>16010.5</v>
      </c>
      <c r="P12" s="38">
        <f t="shared" si="3"/>
        <v>4326.1000000000004</v>
      </c>
      <c r="Q12" s="38">
        <f t="shared" si="3"/>
        <v>21.710000000000036</v>
      </c>
      <c r="R12" s="38">
        <f>R11</f>
        <v>435.64</v>
      </c>
      <c r="S12" s="38">
        <v>2481.91</v>
      </c>
      <c r="T12" s="38">
        <f>T11</f>
        <v>4000</v>
      </c>
      <c r="U12" s="38">
        <f>U11</f>
        <v>800</v>
      </c>
      <c r="V12" s="70">
        <f>SUM(N12+Q12-R12-S12-T12)</f>
        <v>23150.430000000011</v>
      </c>
      <c r="W12" s="19">
        <f>SUM(P12-U12)</f>
        <v>3526.1000000000004</v>
      </c>
      <c r="X12" s="2"/>
      <c r="AM12"/>
      <c r="AN12"/>
      <c r="AO12"/>
      <c r="AP12"/>
      <c r="AQ12"/>
      <c r="AR12"/>
      <c r="AS12"/>
      <c r="AT12"/>
      <c r="AU12"/>
      <c r="AV12"/>
      <c r="BA12" s="2">
        <v>130.58000000000001</v>
      </c>
      <c r="BH12" s="2">
        <v>26.12</v>
      </c>
      <c r="BK12" s="32" t="s">
        <v>83</v>
      </c>
      <c r="BL12" s="31" t="str">
        <f>IF((D12-G12)+(E12-H12)+(F12-I12)=(-X12-Y12-Z12-AA12-AB12-AC12-AD12-AE12+AF12+AG12+AH12+AI12+AJ12+AK12+AL12+AM12+AN12+AO12+AP12+AQ12+AR12+AS12+AT12+AU12+AV12+AW12+AX12+AY12+AZ12+BA12+BB12+BC12+BD12+BE12+BF12+BG12+BH12+BI12+BJ12),"-","ERROR")</f>
        <v>-</v>
      </c>
      <c r="BM12" s="7" t="str">
        <f t="shared" ref="BM12:BM75" si="4">IF((D12-G12)+(E12-H12)+(F12-I12)=(-J12-K12-L12-M12),"-","ERROR")</f>
        <v>-</v>
      </c>
    </row>
    <row r="13" spans="1:65" x14ac:dyDescent="0.2">
      <c r="A13" s="12">
        <v>42101</v>
      </c>
      <c r="C13" s="55" t="s">
        <v>84</v>
      </c>
      <c r="H13" s="2">
        <v>35</v>
      </c>
      <c r="J13" s="16">
        <f t="shared" ref="J13:J75" si="5">IF(D13&gt;0,((D13)*-1),(G13))</f>
        <v>0</v>
      </c>
      <c r="L13" s="16">
        <f t="shared" ref="L13:L75" si="6">IF(E13&gt;0,((E13)*-1),(H13))</f>
        <v>35</v>
      </c>
      <c r="M13" s="16">
        <f t="shared" ref="M13:M75" si="7">IF(F13&gt;0,((F13)*-1),(I13))</f>
        <v>0</v>
      </c>
      <c r="N13" s="38">
        <f t="shared" ref="N13:N76" si="8">N12+J13</f>
        <v>30046.270000000011</v>
      </c>
      <c r="O13" s="38">
        <f t="shared" ref="O13:O76" si="9">O12+K13</f>
        <v>16010.5</v>
      </c>
      <c r="P13" s="38">
        <f t="shared" ref="P13:P76" si="10">P12+L13</f>
        <v>4361.1000000000004</v>
      </c>
      <c r="Q13" s="38">
        <f t="shared" ref="Q13:Q76" si="11">Q12+M13</f>
        <v>21.710000000000036</v>
      </c>
      <c r="R13" s="38">
        <f t="shared" ref="R13:R76" si="12">R12</f>
        <v>435.64</v>
      </c>
      <c r="S13" s="38">
        <v>2481.91</v>
      </c>
      <c r="T13" s="38">
        <f t="shared" ref="T13:T76" si="13">T12</f>
        <v>4000</v>
      </c>
      <c r="U13" s="38">
        <f t="shared" ref="U13:U76" si="14">U12</f>
        <v>800</v>
      </c>
      <c r="V13" s="70">
        <f t="shared" ref="V13:V76" si="15">SUM(N13+Q13-R13-S13-T13)</f>
        <v>23150.430000000011</v>
      </c>
      <c r="W13" s="19">
        <f t="shared" ref="W13:W76" si="16">SUM(P13-U13)</f>
        <v>3561.1000000000004</v>
      </c>
      <c r="X13" s="2"/>
      <c r="AD13" s="2">
        <v>35</v>
      </c>
      <c r="AM13"/>
      <c r="AN13"/>
      <c r="AO13"/>
      <c r="AP13"/>
      <c r="AQ13"/>
      <c r="AR13"/>
      <c r="AS13"/>
      <c r="AT13"/>
      <c r="AU13"/>
      <c r="AV13"/>
      <c r="BK13" s="73" t="s">
        <v>85</v>
      </c>
      <c r="BL13" s="31" t="str">
        <f t="shared" ref="BL13:BL75" si="17">IF((D13-G13)+(E13-H13)+(F13-I13)=(-X13-Y13-Z13-AA13-AB13-AC13-AD13-AE13+AF13+AG13+AH13+AI13+AJ13+AK13+AL13+AM13+AN13+AO13+AP13+AQ13+AR13+AS13+AT13+AU13+AV13+AW13+AX13+AY13+AZ13+BA13+BB13+BC13+BD13+BE13+BF13+BG13+BH13+BI13+BJ13),"-","ERROR")</f>
        <v>-</v>
      </c>
      <c r="BM13" s="7" t="str">
        <f t="shared" si="4"/>
        <v>-</v>
      </c>
    </row>
    <row r="14" spans="1:65" x14ac:dyDescent="0.2">
      <c r="A14" s="12">
        <v>42101</v>
      </c>
      <c r="C14" s="55" t="s">
        <v>84</v>
      </c>
      <c r="H14" s="2">
        <v>35</v>
      </c>
      <c r="J14" s="16">
        <f t="shared" si="5"/>
        <v>0</v>
      </c>
      <c r="L14" s="16">
        <f t="shared" si="6"/>
        <v>35</v>
      </c>
      <c r="M14" s="16">
        <f t="shared" si="7"/>
        <v>0</v>
      </c>
      <c r="N14" s="38">
        <f t="shared" si="8"/>
        <v>30046.270000000011</v>
      </c>
      <c r="O14" s="38">
        <f t="shared" si="9"/>
        <v>16010.5</v>
      </c>
      <c r="P14" s="38">
        <f t="shared" si="10"/>
        <v>4396.1000000000004</v>
      </c>
      <c r="Q14" s="38">
        <f t="shared" si="11"/>
        <v>21.710000000000036</v>
      </c>
      <c r="R14" s="38">
        <f t="shared" si="12"/>
        <v>435.64</v>
      </c>
      <c r="S14" s="38">
        <v>2481.91</v>
      </c>
      <c r="T14" s="38">
        <f t="shared" si="13"/>
        <v>4000</v>
      </c>
      <c r="U14" s="38">
        <f t="shared" si="14"/>
        <v>800</v>
      </c>
      <c r="V14" s="70">
        <f t="shared" si="15"/>
        <v>23150.430000000011</v>
      </c>
      <c r="W14" s="19">
        <f t="shared" si="16"/>
        <v>3596.1000000000004</v>
      </c>
      <c r="X14" s="2"/>
      <c r="AD14" s="2">
        <v>35</v>
      </c>
      <c r="AM14"/>
      <c r="AN14"/>
      <c r="AO14"/>
      <c r="AP14"/>
      <c r="AQ14"/>
      <c r="AR14"/>
      <c r="AS14"/>
      <c r="AT14"/>
      <c r="AU14"/>
      <c r="AV14"/>
      <c r="BK14" s="73" t="s">
        <v>85</v>
      </c>
      <c r="BL14" s="31" t="str">
        <f t="shared" si="17"/>
        <v>-</v>
      </c>
      <c r="BM14" s="7" t="str">
        <f t="shared" si="4"/>
        <v>-</v>
      </c>
    </row>
    <row r="15" spans="1:65" x14ac:dyDescent="0.2">
      <c r="A15" s="12">
        <v>42103</v>
      </c>
      <c r="C15" s="55" t="s">
        <v>86</v>
      </c>
      <c r="G15" s="2">
        <v>8521.2800000000007</v>
      </c>
      <c r="J15" s="16">
        <f t="shared" si="5"/>
        <v>8521.2800000000007</v>
      </c>
      <c r="L15" s="16">
        <f t="shared" si="6"/>
        <v>0</v>
      </c>
      <c r="M15" s="16">
        <f t="shared" si="7"/>
        <v>0</v>
      </c>
      <c r="N15" s="38">
        <f t="shared" si="8"/>
        <v>38567.55000000001</v>
      </c>
      <c r="O15" s="38">
        <f t="shared" si="9"/>
        <v>16010.5</v>
      </c>
      <c r="P15" s="38">
        <f t="shared" si="10"/>
        <v>4396.1000000000004</v>
      </c>
      <c r="Q15" s="38">
        <f t="shared" si="11"/>
        <v>21.710000000000036</v>
      </c>
      <c r="R15" s="38">
        <f t="shared" si="12"/>
        <v>435.64</v>
      </c>
      <c r="S15" s="38">
        <v>2481.91</v>
      </c>
      <c r="T15" s="38">
        <f t="shared" si="13"/>
        <v>4000</v>
      </c>
      <c r="U15" s="38">
        <f t="shared" si="14"/>
        <v>800</v>
      </c>
      <c r="V15" s="70">
        <f t="shared" si="15"/>
        <v>31671.710000000006</v>
      </c>
      <c r="W15" s="19">
        <f t="shared" si="16"/>
        <v>3596.1000000000004</v>
      </c>
      <c r="X15" s="2">
        <v>8521.2800000000007</v>
      </c>
      <c r="AM15"/>
      <c r="AN15"/>
      <c r="AO15"/>
      <c r="AP15"/>
      <c r="AQ15"/>
      <c r="AR15"/>
      <c r="AS15"/>
      <c r="AT15"/>
      <c r="AU15"/>
      <c r="AV15"/>
      <c r="BK15" s="68" t="s">
        <v>18</v>
      </c>
      <c r="BL15" s="31" t="str">
        <f t="shared" si="17"/>
        <v>-</v>
      </c>
      <c r="BM15" s="7" t="str">
        <f t="shared" si="4"/>
        <v>-</v>
      </c>
    </row>
    <row r="16" spans="1:65" x14ac:dyDescent="0.2">
      <c r="A16" s="12">
        <v>42103</v>
      </c>
      <c r="C16" s="55" t="s">
        <v>86</v>
      </c>
      <c r="G16" s="2">
        <v>250.43</v>
      </c>
      <c r="J16" s="16">
        <f t="shared" si="5"/>
        <v>250.43</v>
      </c>
      <c r="L16" s="16">
        <f t="shared" si="6"/>
        <v>0</v>
      </c>
      <c r="M16" s="16">
        <f t="shared" si="7"/>
        <v>0</v>
      </c>
      <c r="N16" s="38">
        <f t="shared" si="8"/>
        <v>38817.98000000001</v>
      </c>
      <c r="O16" s="38">
        <f t="shared" si="9"/>
        <v>16010.5</v>
      </c>
      <c r="P16" s="38">
        <f t="shared" si="10"/>
        <v>4396.1000000000004</v>
      </c>
      <c r="Q16" s="38">
        <f t="shared" si="11"/>
        <v>21.710000000000036</v>
      </c>
      <c r="R16" s="38">
        <f t="shared" si="12"/>
        <v>435.64</v>
      </c>
      <c r="S16" s="38">
        <v>2481.91</v>
      </c>
      <c r="T16" s="38">
        <f t="shared" si="13"/>
        <v>4000</v>
      </c>
      <c r="U16" s="38">
        <f t="shared" si="14"/>
        <v>800</v>
      </c>
      <c r="V16" s="70">
        <f t="shared" si="15"/>
        <v>31922.140000000014</v>
      </c>
      <c r="W16" s="19">
        <f t="shared" si="16"/>
        <v>3596.1000000000004</v>
      </c>
      <c r="AC16" s="2">
        <v>250.43</v>
      </c>
      <c r="AM16"/>
      <c r="AN16"/>
      <c r="AO16"/>
      <c r="AP16"/>
      <c r="AQ16"/>
      <c r="AR16"/>
      <c r="AS16"/>
      <c r="AT16"/>
      <c r="AU16"/>
      <c r="AV16"/>
      <c r="BK16" s="68" t="s">
        <v>87</v>
      </c>
      <c r="BL16" s="31" t="str">
        <f t="shared" si="17"/>
        <v>-</v>
      </c>
      <c r="BM16" s="7" t="str">
        <f t="shared" si="4"/>
        <v>-</v>
      </c>
    </row>
    <row r="17" spans="1:65" x14ac:dyDescent="0.2">
      <c r="A17" s="12">
        <v>42107</v>
      </c>
      <c r="C17" s="55" t="s">
        <v>88</v>
      </c>
      <c r="G17" s="2">
        <v>198.95</v>
      </c>
      <c r="J17" s="16">
        <f t="shared" si="5"/>
        <v>198.95</v>
      </c>
      <c r="L17" s="16">
        <f t="shared" si="6"/>
        <v>0</v>
      </c>
      <c r="M17" s="16">
        <f t="shared" si="7"/>
        <v>0</v>
      </c>
      <c r="N17" s="38">
        <f t="shared" si="8"/>
        <v>39016.930000000008</v>
      </c>
      <c r="O17" s="38">
        <f t="shared" si="9"/>
        <v>16010.5</v>
      </c>
      <c r="P17" s="38">
        <f t="shared" si="10"/>
        <v>4396.1000000000004</v>
      </c>
      <c r="Q17" s="38">
        <f t="shared" si="11"/>
        <v>21.710000000000036</v>
      </c>
      <c r="R17" s="38">
        <f t="shared" si="12"/>
        <v>435.64</v>
      </c>
      <c r="S17" s="38">
        <v>2481.91</v>
      </c>
      <c r="T17" s="38">
        <f t="shared" si="13"/>
        <v>4000</v>
      </c>
      <c r="U17" s="38">
        <f t="shared" si="14"/>
        <v>800</v>
      </c>
      <c r="V17" s="70">
        <f t="shared" si="15"/>
        <v>32121.090000000011</v>
      </c>
      <c r="W17" s="19">
        <f t="shared" si="16"/>
        <v>3596.1000000000004</v>
      </c>
      <c r="AC17" s="2">
        <v>198.95</v>
      </c>
      <c r="AM17"/>
      <c r="AN17"/>
      <c r="AO17"/>
      <c r="AP17"/>
      <c r="AQ17"/>
      <c r="AR17"/>
      <c r="AS17"/>
      <c r="AT17"/>
      <c r="AU17"/>
      <c r="AV17"/>
      <c r="BK17" s="68" t="s">
        <v>89</v>
      </c>
      <c r="BL17" s="31" t="str">
        <f t="shared" si="17"/>
        <v>-</v>
      </c>
      <c r="BM17" s="7" t="str">
        <f t="shared" si="4"/>
        <v>-</v>
      </c>
    </row>
    <row r="18" spans="1:65" x14ac:dyDescent="0.2">
      <c r="A18" s="12">
        <v>42108</v>
      </c>
      <c r="B18" s="10">
        <v>300257</v>
      </c>
      <c r="C18" s="55" t="s">
        <v>90</v>
      </c>
      <c r="D18" s="2">
        <v>61.2</v>
      </c>
      <c r="J18" s="16">
        <f t="shared" si="5"/>
        <v>-61.2</v>
      </c>
      <c r="L18" s="16">
        <f t="shared" si="6"/>
        <v>0</v>
      </c>
      <c r="M18" s="16">
        <f t="shared" si="7"/>
        <v>0</v>
      </c>
      <c r="N18" s="38">
        <f t="shared" si="8"/>
        <v>38955.73000000001</v>
      </c>
      <c r="O18" s="38">
        <f t="shared" si="9"/>
        <v>16010.5</v>
      </c>
      <c r="P18" s="38">
        <f t="shared" si="10"/>
        <v>4396.1000000000004</v>
      </c>
      <c r="Q18" s="38">
        <f t="shared" si="11"/>
        <v>21.710000000000036</v>
      </c>
      <c r="R18" s="38">
        <f t="shared" si="12"/>
        <v>435.64</v>
      </c>
      <c r="S18" s="38">
        <v>2481.91</v>
      </c>
      <c r="T18" s="38">
        <f t="shared" si="13"/>
        <v>4000</v>
      </c>
      <c r="U18" s="38">
        <f t="shared" si="14"/>
        <v>800</v>
      </c>
      <c r="V18" s="70">
        <f t="shared" si="15"/>
        <v>32059.890000000014</v>
      </c>
      <c r="W18" s="19">
        <f t="shared" si="16"/>
        <v>3596.1000000000004</v>
      </c>
      <c r="AI18" s="2">
        <v>61.2</v>
      </c>
      <c r="AM18"/>
      <c r="AN18"/>
      <c r="AO18"/>
      <c r="AP18"/>
      <c r="AQ18"/>
      <c r="AR18"/>
      <c r="AS18"/>
      <c r="AT18"/>
      <c r="AU18"/>
      <c r="AV18"/>
      <c r="BK18" s="68" t="s">
        <v>91</v>
      </c>
      <c r="BL18" s="31" t="str">
        <f t="shared" si="17"/>
        <v>-</v>
      </c>
      <c r="BM18" s="7" t="str">
        <f t="shared" si="4"/>
        <v>-</v>
      </c>
    </row>
    <row r="19" spans="1:65" x14ac:dyDescent="0.2">
      <c r="A19" s="12">
        <v>42108</v>
      </c>
      <c r="B19" s="10">
        <v>300258</v>
      </c>
      <c r="C19" s="55" t="s">
        <v>92</v>
      </c>
      <c r="D19" s="2">
        <v>91.43</v>
      </c>
      <c r="J19" s="16">
        <f t="shared" si="5"/>
        <v>-91.43</v>
      </c>
      <c r="L19" s="16">
        <f t="shared" si="6"/>
        <v>0</v>
      </c>
      <c r="M19" s="16">
        <f t="shared" si="7"/>
        <v>0</v>
      </c>
      <c r="N19" s="38">
        <f t="shared" si="8"/>
        <v>38864.30000000001</v>
      </c>
      <c r="O19" s="38">
        <f t="shared" si="9"/>
        <v>16010.5</v>
      </c>
      <c r="P19" s="38">
        <f t="shared" si="10"/>
        <v>4396.1000000000004</v>
      </c>
      <c r="Q19" s="38">
        <f t="shared" si="11"/>
        <v>21.710000000000036</v>
      </c>
      <c r="R19" s="38">
        <f t="shared" si="12"/>
        <v>435.64</v>
      </c>
      <c r="S19" s="38">
        <v>2481.91</v>
      </c>
      <c r="T19" s="38">
        <f t="shared" si="13"/>
        <v>4000</v>
      </c>
      <c r="U19" s="38">
        <f t="shared" si="14"/>
        <v>800</v>
      </c>
      <c r="V19" s="70">
        <f t="shared" si="15"/>
        <v>31968.460000000006</v>
      </c>
      <c r="W19" s="19">
        <f t="shared" si="16"/>
        <v>3596.1000000000004</v>
      </c>
      <c r="AM19"/>
      <c r="AN19"/>
      <c r="AO19"/>
      <c r="AP19"/>
      <c r="AQ19"/>
      <c r="AR19"/>
      <c r="AS19">
        <v>76.19</v>
      </c>
      <c r="AT19"/>
      <c r="AU19"/>
      <c r="AV19"/>
      <c r="BH19" s="2">
        <v>15.24</v>
      </c>
      <c r="BK19" s="68" t="s">
        <v>93</v>
      </c>
      <c r="BL19" s="31" t="str">
        <f t="shared" si="17"/>
        <v>-</v>
      </c>
      <c r="BM19" s="7" t="str">
        <f t="shared" si="4"/>
        <v>-</v>
      </c>
    </row>
    <row r="20" spans="1:65" x14ac:dyDescent="0.2">
      <c r="A20" s="12">
        <v>42108</v>
      </c>
      <c r="B20" s="10">
        <v>300259</v>
      </c>
      <c r="C20" s="55" t="s">
        <v>94</v>
      </c>
      <c r="D20" s="2">
        <v>72</v>
      </c>
      <c r="J20" s="16">
        <f t="shared" si="5"/>
        <v>-72</v>
      </c>
      <c r="L20" s="16">
        <f t="shared" si="6"/>
        <v>0</v>
      </c>
      <c r="M20" s="16">
        <f t="shared" si="7"/>
        <v>0</v>
      </c>
      <c r="N20" s="38">
        <f t="shared" si="8"/>
        <v>38792.30000000001</v>
      </c>
      <c r="O20" s="38">
        <f t="shared" si="9"/>
        <v>16010.5</v>
      </c>
      <c r="P20" s="38">
        <f t="shared" si="10"/>
        <v>4396.1000000000004</v>
      </c>
      <c r="Q20" s="38">
        <f t="shared" si="11"/>
        <v>21.710000000000036</v>
      </c>
      <c r="R20" s="38">
        <f t="shared" si="12"/>
        <v>435.64</v>
      </c>
      <c r="S20" s="38">
        <v>2481.91</v>
      </c>
      <c r="T20" s="38">
        <f t="shared" si="13"/>
        <v>4000</v>
      </c>
      <c r="U20" s="38">
        <f t="shared" si="14"/>
        <v>800</v>
      </c>
      <c r="V20" s="70">
        <f t="shared" si="15"/>
        <v>31896.460000000006</v>
      </c>
      <c r="W20" s="19">
        <f t="shared" si="16"/>
        <v>3596.1000000000004</v>
      </c>
      <c r="AM20"/>
      <c r="AN20"/>
      <c r="AO20"/>
      <c r="AP20"/>
      <c r="AQ20"/>
      <c r="AR20"/>
      <c r="AS20" s="69">
        <v>72</v>
      </c>
      <c r="AT20"/>
      <c r="AU20"/>
      <c r="AV20"/>
      <c r="BK20" s="68" t="s">
        <v>93</v>
      </c>
      <c r="BL20" s="31" t="str">
        <f t="shared" si="17"/>
        <v>-</v>
      </c>
      <c r="BM20" s="7" t="str">
        <f t="shared" si="4"/>
        <v>-</v>
      </c>
    </row>
    <row r="21" spans="1:65" x14ac:dyDescent="0.2">
      <c r="A21" s="12">
        <v>42108</v>
      </c>
      <c r="B21" s="10">
        <v>300260</v>
      </c>
      <c r="C21" s="55" t="s">
        <v>95</v>
      </c>
      <c r="D21" s="2">
        <v>244.19</v>
      </c>
      <c r="J21" s="16">
        <f t="shared" si="5"/>
        <v>-244.19</v>
      </c>
      <c r="L21" s="16">
        <f t="shared" si="6"/>
        <v>0</v>
      </c>
      <c r="M21" s="16">
        <f t="shared" si="7"/>
        <v>0</v>
      </c>
      <c r="N21" s="38">
        <f t="shared" si="8"/>
        <v>38548.110000000008</v>
      </c>
      <c r="O21" s="38">
        <f t="shared" si="9"/>
        <v>16010.5</v>
      </c>
      <c r="P21" s="38">
        <f t="shared" si="10"/>
        <v>4396.1000000000004</v>
      </c>
      <c r="Q21" s="38">
        <f t="shared" si="11"/>
        <v>21.710000000000036</v>
      </c>
      <c r="R21" s="38">
        <f t="shared" si="12"/>
        <v>435.64</v>
      </c>
      <c r="S21" s="38">
        <v>2481.91</v>
      </c>
      <c r="T21" s="38">
        <f t="shared" si="13"/>
        <v>4000</v>
      </c>
      <c r="U21" s="38">
        <f t="shared" si="14"/>
        <v>800</v>
      </c>
      <c r="V21" s="70">
        <f t="shared" si="15"/>
        <v>31652.270000000004</v>
      </c>
      <c r="W21" s="19">
        <f t="shared" si="16"/>
        <v>3596.1000000000004</v>
      </c>
      <c r="AM21"/>
      <c r="AN21"/>
      <c r="AO21"/>
      <c r="AP21"/>
      <c r="AQ21"/>
      <c r="AR21"/>
      <c r="AS21"/>
      <c r="AT21"/>
      <c r="AU21"/>
      <c r="AV21"/>
      <c r="BB21" s="2">
        <v>223.32</v>
      </c>
      <c r="BH21" s="2">
        <v>20.87</v>
      </c>
      <c r="BK21" s="68" t="s">
        <v>96</v>
      </c>
      <c r="BL21" s="31" t="str">
        <f t="shared" si="17"/>
        <v>-</v>
      </c>
      <c r="BM21" s="7" t="str">
        <f t="shared" si="4"/>
        <v>-</v>
      </c>
    </row>
    <row r="22" spans="1:65" x14ac:dyDescent="0.2">
      <c r="A22" s="12">
        <v>42108</v>
      </c>
      <c r="B22" s="10">
        <v>300261</v>
      </c>
      <c r="C22" s="55" t="s">
        <v>97</v>
      </c>
      <c r="D22" s="2">
        <v>35</v>
      </c>
      <c r="J22" s="16">
        <f t="shared" si="5"/>
        <v>-35</v>
      </c>
      <c r="L22" s="16">
        <f t="shared" si="6"/>
        <v>0</v>
      </c>
      <c r="M22" s="16">
        <f t="shared" si="7"/>
        <v>0</v>
      </c>
      <c r="N22" s="38">
        <f t="shared" si="8"/>
        <v>38513.110000000008</v>
      </c>
      <c r="O22" s="38">
        <f t="shared" si="9"/>
        <v>16010.5</v>
      </c>
      <c r="P22" s="38">
        <f t="shared" si="10"/>
        <v>4396.1000000000004</v>
      </c>
      <c r="Q22" s="38">
        <f t="shared" si="11"/>
        <v>21.710000000000036</v>
      </c>
      <c r="R22" s="38">
        <f t="shared" si="12"/>
        <v>435.64</v>
      </c>
      <c r="S22" s="38">
        <v>2481.91</v>
      </c>
      <c r="T22" s="38">
        <f t="shared" si="13"/>
        <v>4000</v>
      </c>
      <c r="U22" s="38">
        <f>U21+J22</f>
        <v>765</v>
      </c>
      <c r="V22" s="70">
        <f t="shared" si="15"/>
        <v>31617.270000000004</v>
      </c>
      <c r="W22" s="19">
        <f t="shared" si="16"/>
        <v>3631.1000000000004</v>
      </c>
      <c r="AM22"/>
      <c r="AN22"/>
      <c r="AO22"/>
      <c r="AP22" s="69"/>
      <c r="AQ22"/>
      <c r="AR22"/>
      <c r="AS22"/>
      <c r="AT22"/>
      <c r="AU22"/>
      <c r="AV22"/>
      <c r="BI22" s="2">
        <v>35</v>
      </c>
      <c r="BK22" s="68" t="s">
        <v>98</v>
      </c>
      <c r="BL22" s="31" t="str">
        <f t="shared" si="17"/>
        <v>-</v>
      </c>
      <c r="BM22" s="7" t="str">
        <f t="shared" si="4"/>
        <v>-</v>
      </c>
    </row>
    <row r="23" spans="1:65" x14ac:dyDescent="0.2">
      <c r="A23" s="12">
        <v>42108</v>
      </c>
      <c r="B23" s="10">
        <v>300262</v>
      </c>
      <c r="C23" s="68" t="s">
        <v>99</v>
      </c>
      <c r="D23" s="2">
        <v>168</v>
      </c>
      <c r="J23" s="16">
        <f t="shared" si="5"/>
        <v>-168</v>
      </c>
      <c r="L23" s="16">
        <f t="shared" si="6"/>
        <v>0</v>
      </c>
      <c r="M23" s="16">
        <f t="shared" si="7"/>
        <v>0</v>
      </c>
      <c r="N23" s="38">
        <f t="shared" si="8"/>
        <v>38345.110000000008</v>
      </c>
      <c r="O23" s="38">
        <f t="shared" si="9"/>
        <v>16010.5</v>
      </c>
      <c r="P23" s="38">
        <f t="shared" si="10"/>
        <v>4396.1000000000004</v>
      </c>
      <c r="Q23" s="38">
        <f t="shared" si="11"/>
        <v>21.710000000000036</v>
      </c>
      <c r="R23" s="38">
        <f t="shared" si="12"/>
        <v>435.64</v>
      </c>
      <c r="S23" s="38">
        <v>2481.91</v>
      </c>
      <c r="T23" s="38">
        <f t="shared" si="13"/>
        <v>4000</v>
      </c>
      <c r="U23" s="38">
        <f t="shared" si="14"/>
        <v>765</v>
      </c>
      <c r="V23" s="70">
        <f t="shared" si="15"/>
        <v>31449.270000000004</v>
      </c>
      <c r="W23" s="19">
        <f t="shared" si="16"/>
        <v>3631.1000000000004</v>
      </c>
      <c r="AM23"/>
      <c r="AN23"/>
      <c r="AO23"/>
      <c r="AP23"/>
      <c r="AQ23"/>
      <c r="AR23"/>
      <c r="AS23"/>
      <c r="AT23"/>
      <c r="AU23"/>
      <c r="AV23"/>
      <c r="BH23" s="2">
        <v>28</v>
      </c>
      <c r="BI23" s="2">
        <v>140</v>
      </c>
      <c r="BK23" s="68" t="s">
        <v>100</v>
      </c>
      <c r="BL23" s="31" t="str">
        <f t="shared" si="17"/>
        <v>-</v>
      </c>
      <c r="BM23" s="7" t="str">
        <f t="shared" si="4"/>
        <v>-</v>
      </c>
    </row>
    <row r="24" spans="1:65" x14ac:dyDescent="0.2">
      <c r="A24" s="12">
        <v>42108</v>
      </c>
      <c r="B24" s="10">
        <v>300263</v>
      </c>
      <c r="C24" s="55" t="s">
        <v>101</v>
      </c>
      <c r="D24" s="2">
        <v>345</v>
      </c>
      <c r="J24" s="16">
        <f t="shared" si="5"/>
        <v>-345</v>
      </c>
      <c r="L24" s="16">
        <f t="shared" si="6"/>
        <v>0</v>
      </c>
      <c r="M24" s="16">
        <f t="shared" si="7"/>
        <v>0</v>
      </c>
      <c r="N24" s="38">
        <f t="shared" si="8"/>
        <v>38000.110000000008</v>
      </c>
      <c r="O24" s="38">
        <f t="shared" si="9"/>
        <v>16010.5</v>
      </c>
      <c r="P24" s="38">
        <f t="shared" si="10"/>
        <v>4396.1000000000004</v>
      </c>
      <c r="Q24" s="38">
        <f t="shared" si="11"/>
        <v>21.710000000000036</v>
      </c>
      <c r="R24" s="38">
        <f t="shared" si="12"/>
        <v>435.64</v>
      </c>
      <c r="S24" s="38">
        <v>2481.91</v>
      </c>
      <c r="T24" s="38">
        <f t="shared" si="13"/>
        <v>4000</v>
      </c>
      <c r="U24" s="38">
        <f t="shared" si="14"/>
        <v>765</v>
      </c>
      <c r="V24" s="70">
        <f t="shared" si="15"/>
        <v>31104.270000000004</v>
      </c>
      <c r="W24" s="19">
        <f t="shared" si="16"/>
        <v>3631.1000000000004</v>
      </c>
      <c r="AM24"/>
      <c r="AN24"/>
      <c r="AO24"/>
      <c r="AP24"/>
      <c r="AQ24"/>
      <c r="AR24"/>
      <c r="AS24"/>
      <c r="AT24"/>
      <c r="AU24"/>
      <c r="AV24"/>
      <c r="AZ24" s="2">
        <v>287.5</v>
      </c>
      <c r="BH24" s="2">
        <v>57.5</v>
      </c>
      <c r="BK24" s="68" t="s">
        <v>102</v>
      </c>
      <c r="BL24" s="31" t="str">
        <f t="shared" si="17"/>
        <v>-</v>
      </c>
      <c r="BM24" s="7" t="str">
        <f t="shared" si="4"/>
        <v>-</v>
      </c>
    </row>
    <row r="25" spans="1:65" x14ac:dyDescent="0.2">
      <c r="A25" s="12">
        <v>42108</v>
      </c>
      <c r="B25" s="74">
        <v>300264</v>
      </c>
      <c r="C25" s="55" t="s">
        <v>103</v>
      </c>
      <c r="D25" s="2">
        <v>85.5</v>
      </c>
      <c r="J25" s="16">
        <f t="shared" si="5"/>
        <v>-85.5</v>
      </c>
      <c r="L25" s="16">
        <f t="shared" si="6"/>
        <v>0</v>
      </c>
      <c r="M25" s="16">
        <f t="shared" si="7"/>
        <v>0</v>
      </c>
      <c r="N25" s="38">
        <f t="shared" si="8"/>
        <v>37914.610000000008</v>
      </c>
      <c r="O25" s="38">
        <f t="shared" si="9"/>
        <v>16010.5</v>
      </c>
      <c r="P25" s="38">
        <f t="shared" si="10"/>
        <v>4396.1000000000004</v>
      </c>
      <c r="Q25" s="38">
        <f t="shared" si="11"/>
        <v>21.710000000000036</v>
      </c>
      <c r="R25" s="38">
        <f t="shared" si="12"/>
        <v>435.64</v>
      </c>
      <c r="S25" s="38">
        <v>2481.91</v>
      </c>
      <c r="T25" s="38">
        <f t="shared" si="13"/>
        <v>4000</v>
      </c>
      <c r="U25" s="38">
        <f t="shared" si="14"/>
        <v>765</v>
      </c>
      <c r="V25" s="70">
        <f t="shared" si="15"/>
        <v>31018.770000000004</v>
      </c>
      <c r="W25" s="19">
        <f t="shared" si="16"/>
        <v>3631.1000000000004</v>
      </c>
      <c r="AJ25" s="2">
        <v>85.5</v>
      </c>
      <c r="AM25"/>
      <c r="AN25"/>
      <c r="AO25"/>
      <c r="AP25"/>
      <c r="AQ25"/>
      <c r="AR25"/>
      <c r="AS25"/>
      <c r="AT25"/>
      <c r="AU25"/>
      <c r="AV25"/>
      <c r="BK25" s="68" t="s">
        <v>104</v>
      </c>
      <c r="BL25" s="31" t="str">
        <f t="shared" si="17"/>
        <v>-</v>
      </c>
      <c r="BM25" s="7" t="str">
        <f t="shared" si="4"/>
        <v>-</v>
      </c>
    </row>
    <row r="26" spans="1:65" x14ac:dyDescent="0.2">
      <c r="A26" s="12">
        <v>42108</v>
      </c>
      <c r="B26" s="74">
        <v>300265</v>
      </c>
      <c r="C26" s="55" t="s">
        <v>105</v>
      </c>
      <c r="D26" s="2">
        <v>309.37</v>
      </c>
      <c r="J26" s="16">
        <f t="shared" si="5"/>
        <v>-309.37</v>
      </c>
      <c r="L26" s="16">
        <f t="shared" si="6"/>
        <v>0</v>
      </c>
      <c r="M26" s="16">
        <f t="shared" si="7"/>
        <v>0</v>
      </c>
      <c r="N26" s="38">
        <f t="shared" si="8"/>
        <v>37605.240000000005</v>
      </c>
      <c r="O26" s="38">
        <f t="shared" si="9"/>
        <v>16010.5</v>
      </c>
      <c r="P26" s="38">
        <f t="shared" si="10"/>
        <v>4396.1000000000004</v>
      </c>
      <c r="Q26" s="38">
        <f t="shared" si="11"/>
        <v>21.710000000000036</v>
      </c>
      <c r="R26" s="38">
        <f t="shared" si="12"/>
        <v>435.64</v>
      </c>
      <c r="S26" s="38">
        <v>2481.91</v>
      </c>
      <c r="T26" s="38">
        <f t="shared" si="13"/>
        <v>4000</v>
      </c>
      <c r="U26" s="38">
        <f t="shared" si="14"/>
        <v>765</v>
      </c>
      <c r="V26" s="70">
        <f t="shared" si="15"/>
        <v>30709.400000000009</v>
      </c>
      <c r="W26" s="19">
        <f t="shared" si="16"/>
        <v>3631.1000000000004</v>
      </c>
      <c r="AM26"/>
      <c r="AN26"/>
      <c r="AO26"/>
      <c r="AP26"/>
      <c r="AQ26"/>
      <c r="AR26"/>
      <c r="AS26"/>
      <c r="AT26"/>
      <c r="AU26"/>
      <c r="AV26"/>
      <c r="BD26" s="2">
        <v>309.37</v>
      </c>
      <c r="BK26" s="68" t="s">
        <v>106</v>
      </c>
      <c r="BL26" s="31" t="str">
        <f t="shared" si="17"/>
        <v>-</v>
      </c>
      <c r="BM26" s="7" t="str">
        <f t="shared" si="4"/>
        <v>-</v>
      </c>
    </row>
    <row r="27" spans="1:65" x14ac:dyDescent="0.2">
      <c r="A27" s="12">
        <v>42108</v>
      </c>
      <c r="B27" s="74">
        <v>300266</v>
      </c>
      <c r="C27" s="55" t="s">
        <v>105</v>
      </c>
      <c r="D27" s="2">
        <v>80.48</v>
      </c>
      <c r="J27" s="16">
        <f t="shared" si="5"/>
        <v>-80.48</v>
      </c>
      <c r="L27" s="16">
        <f t="shared" si="6"/>
        <v>0</v>
      </c>
      <c r="M27" s="16">
        <f t="shared" si="7"/>
        <v>0</v>
      </c>
      <c r="N27" s="38">
        <f t="shared" si="8"/>
        <v>37524.76</v>
      </c>
      <c r="O27" s="38">
        <f t="shared" si="9"/>
        <v>16010.5</v>
      </c>
      <c r="P27" s="38">
        <f t="shared" si="10"/>
        <v>4396.1000000000004</v>
      </c>
      <c r="Q27" s="38">
        <f t="shared" si="11"/>
        <v>21.710000000000036</v>
      </c>
      <c r="R27" s="38">
        <f t="shared" si="12"/>
        <v>435.64</v>
      </c>
      <c r="S27" s="38">
        <v>2481.91</v>
      </c>
      <c r="T27" s="38">
        <f t="shared" si="13"/>
        <v>4000</v>
      </c>
      <c r="U27" s="38">
        <f t="shared" si="14"/>
        <v>765</v>
      </c>
      <c r="V27" s="70">
        <f t="shared" si="15"/>
        <v>30628.92</v>
      </c>
      <c r="W27" s="19">
        <f t="shared" si="16"/>
        <v>3631.1000000000004</v>
      </c>
      <c r="AM27"/>
      <c r="AN27"/>
      <c r="AO27"/>
      <c r="AP27"/>
      <c r="AQ27"/>
      <c r="AR27"/>
      <c r="AS27"/>
      <c r="AT27"/>
      <c r="AU27"/>
      <c r="AV27"/>
      <c r="BC27" s="2">
        <v>80.48</v>
      </c>
      <c r="BK27" s="68" t="s">
        <v>107</v>
      </c>
      <c r="BL27" s="31" t="str">
        <f t="shared" si="17"/>
        <v>-</v>
      </c>
      <c r="BM27" s="7" t="str">
        <f t="shared" si="4"/>
        <v>-</v>
      </c>
    </row>
    <row r="28" spans="1:65" x14ac:dyDescent="0.2">
      <c r="A28" s="12">
        <v>42108</v>
      </c>
      <c r="B28" s="10">
        <v>300267</v>
      </c>
      <c r="C28" s="55" t="s">
        <v>108</v>
      </c>
      <c r="D28" s="2">
        <v>994.68</v>
      </c>
      <c r="J28" s="16">
        <f t="shared" si="5"/>
        <v>-994.68</v>
      </c>
      <c r="L28" s="16">
        <f t="shared" si="6"/>
        <v>0</v>
      </c>
      <c r="M28" s="16">
        <f t="shared" si="7"/>
        <v>0</v>
      </c>
      <c r="N28" s="38">
        <f t="shared" si="8"/>
        <v>36530.080000000002</v>
      </c>
      <c r="O28" s="38">
        <f t="shared" si="9"/>
        <v>16010.5</v>
      </c>
      <c r="P28" s="38">
        <f t="shared" si="10"/>
        <v>4396.1000000000004</v>
      </c>
      <c r="Q28" s="38">
        <f t="shared" si="11"/>
        <v>21.710000000000036</v>
      </c>
      <c r="R28" s="38">
        <f t="shared" si="12"/>
        <v>435.64</v>
      </c>
      <c r="S28" s="38">
        <f>S27-829</f>
        <v>1652.9099999999999</v>
      </c>
      <c r="T28" s="38">
        <f t="shared" si="13"/>
        <v>4000</v>
      </c>
      <c r="U28" s="38">
        <f t="shared" si="14"/>
        <v>765</v>
      </c>
      <c r="V28" s="70">
        <f t="shared" si="15"/>
        <v>30463.240000000005</v>
      </c>
      <c r="W28" s="19">
        <f t="shared" si="16"/>
        <v>3631.1000000000004</v>
      </c>
      <c r="AM28"/>
      <c r="AN28"/>
      <c r="AO28"/>
      <c r="AP28"/>
      <c r="AQ28"/>
      <c r="AR28"/>
      <c r="AS28"/>
      <c r="AT28"/>
      <c r="AU28"/>
      <c r="AV28"/>
      <c r="BA28" s="2">
        <v>828.9</v>
      </c>
      <c r="BH28" s="2">
        <v>165.78</v>
      </c>
      <c r="BK28" s="68" t="s">
        <v>109</v>
      </c>
      <c r="BL28" s="31" t="str">
        <f t="shared" si="17"/>
        <v>-</v>
      </c>
      <c r="BM28" s="7" t="str">
        <f t="shared" si="4"/>
        <v>-</v>
      </c>
    </row>
    <row r="29" spans="1:65" x14ac:dyDescent="0.2">
      <c r="A29" s="12">
        <v>42108</v>
      </c>
      <c r="B29" s="10">
        <v>300268</v>
      </c>
      <c r="C29" s="55" t="s">
        <v>110</v>
      </c>
      <c r="D29" s="2">
        <v>696</v>
      </c>
      <c r="J29" s="16">
        <f t="shared" si="5"/>
        <v>-696</v>
      </c>
      <c r="L29" s="16">
        <f t="shared" si="6"/>
        <v>0</v>
      </c>
      <c r="M29" s="16">
        <f t="shared" si="7"/>
        <v>0</v>
      </c>
      <c r="N29" s="38">
        <f t="shared" si="8"/>
        <v>35834.080000000002</v>
      </c>
      <c r="O29" s="38">
        <f t="shared" si="9"/>
        <v>16010.5</v>
      </c>
      <c r="P29" s="38">
        <f t="shared" si="10"/>
        <v>4396.1000000000004</v>
      </c>
      <c r="Q29" s="38">
        <f t="shared" si="11"/>
        <v>21.710000000000036</v>
      </c>
      <c r="R29" s="38">
        <f t="shared" si="12"/>
        <v>435.64</v>
      </c>
      <c r="S29" s="38">
        <f>S28-580</f>
        <v>1072.9099999999999</v>
      </c>
      <c r="T29" s="38">
        <f t="shared" si="13"/>
        <v>4000</v>
      </c>
      <c r="U29" s="38">
        <f t="shared" si="14"/>
        <v>765</v>
      </c>
      <c r="V29" s="70">
        <f t="shared" si="15"/>
        <v>30347.240000000005</v>
      </c>
      <c r="W29" s="19">
        <f t="shared" si="16"/>
        <v>3631.1000000000004</v>
      </c>
      <c r="AM29"/>
      <c r="AN29"/>
      <c r="AO29"/>
      <c r="AP29"/>
      <c r="AQ29"/>
      <c r="AR29"/>
      <c r="AS29"/>
      <c r="AT29"/>
      <c r="AU29"/>
      <c r="AV29"/>
      <c r="BA29" s="2">
        <v>580</v>
      </c>
      <c r="BH29" s="2">
        <v>116</v>
      </c>
      <c r="BK29" s="68" t="s">
        <v>111</v>
      </c>
      <c r="BL29" s="31" t="str">
        <f t="shared" si="17"/>
        <v>-</v>
      </c>
      <c r="BM29" s="7" t="str">
        <f t="shared" si="4"/>
        <v>-</v>
      </c>
    </row>
    <row r="30" spans="1:65" x14ac:dyDescent="0.2">
      <c r="A30" s="12">
        <v>42108</v>
      </c>
      <c r="B30" s="74" t="s">
        <v>112</v>
      </c>
      <c r="C30" s="55" t="s">
        <v>113</v>
      </c>
      <c r="D30" s="2">
        <v>98.85</v>
      </c>
      <c r="J30" s="16">
        <f t="shared" si="5"/>
        <v>-98.85</v>
      </c>
      <c r="L30" s="16">
        <f t="shared" si="6"/>
        <v>0</v>
      </c>
      <c r="M30" s="16">
        <f t="shared" si="7"/>
        <v>0</v>
      </c>
      <c r="N30" s="38">
        <f t="shared" si="8"/>
        <v>35735.230000000003</v>
      </c>
      <c r="O30" s="38">
        <f t="shared" si="9"/>
        <v>16010.5</v>
      </c>
      <c r="P30" s="38">
        <f t="shared" si="10"/>
        <v>4396.1000000000004</v>
      </c>
      <c r="Q30" s="38">
        <f t="shared" si="11"/>
        <v>21.710000000000036</v>
      </c>
      <c r="R30" s="38">
        <f t="shared" si="12"/>
        <v>435.64</v>
      </c>
      <c r="S30" s="38">
        <f t="shared" ref="S30:S93" si="18">S29</f>
        <v>1072.9099999999999</v>
      </c>
      <c r="T30" s="38">
        <f t="shared" si="13"/>
        <v>4000</v>
      </c>
      <c r="U30" s="38">
        <f t="shared" si="14"/>
        <v>765</v>
      </c>
      <c r="V30" s="70">
        <f t="shared" si="15"/>
        <v>30248.39</v>
      </c>
      <c r="W30" s="19">
        <f t="shared" si="16"/>
        <v>3631.1000000000004</v>
      </c>
      <c r="AL30" s="2">
        <v>21.4</v>
      </c>
      <c r="AM30"/>
      <c r="AN30"/>
      <c r="AO30"/>
      <c r="AP30"/>
      <c r="AQ30"/>
      <c r="AR30"/>
      <c r="AS30"/>
      <c r="AT30"/>
      <c r="AU30"/>
      <c r="AV30"/>
      <c r="BE30" s="2">
        <v>77.45</v>
      </c>
      <c r="BK30" s="68" t="s">
        <v>114</v>
      </c>
      <c r="BL30" s="31" t="str">
        <f t="shared" si="17"/>
        <v>-</v>
      </c>
      <c r="BM30" s="7" t="str">
        <f t="shared" si="4"/>
        <v>-</v>
      </c>
    </row>
    <row r="31" spans="1:65" x14ac:dyDescent="0.2">
      <c r="A31" s="12">
        <v>42108</v>
      </c>
      <c r="B31" s="74" t="s">
        <v>112</v>
      </c>
      <c r="C31" s="55" t="s">
        <v>115</v>
      </c>
      <c r="D31" s="2">
        <v>153.44999999999999</v>
      </c>
      <c r="J31" s="16">
        <f t="shared" si="5"/>
        <v>-153.44999999999999</v>
      </c>
      <c r="L31" s="16">
        <f t="shared" si="6"/>
        <v>0</v>
      </c>
      <c r="M31" s="16">
        <f t="shared" si="7"/>
        <v>0</v>
      </c>
      <c r="N31" s="38">
        <f t="shared" si="8"/>
        <v>35581.780000000006</v>
      </c>
      <c r="O31" s="38">
        <f t="shared" si="9"/>
        <v>16010.5</v>
      </c>
      <c r="P31" s="38">
        <f t="shared" si="10"/>
        <v>4396.1000000000004</v>
      </c>
      <c r="Q31" s="38">
        <f t="shared" si="11"/>
        <v>21.710000000000036</v>
      </c>
      <c r="R31" s="38">
        <f t="shared" si="12"/>
        <v>435.64</v>
      </c>
      <c r="S31" s="38">
        <f t="shared" si="18"/>
        <v>1072.9099999999999</v>
      </c>
      <c r="T31" s="38">
        <f t="shared" si="13"/>
        <v>4000</v>
      </c>
      <c r="U31" s="38">
        <f t="shared" si="14"/>
        <v>765</v>
      </c>
      <c r="V31" s="70">
        <f t="shared" si="15"/>
        <v>30094.940000000002</v>
      </c>
      <c r="W31" s="19">
        <f t="shared" si="16"/>
        <v>3631.1000000000004</v>
      </c>
      <c r="AG31" s="2">
        <v>127.88</v>
      </c>
      <c r="AM31"/>
      <c r="AN31"/>
      <c r="AO31"/>
      <c r="AP31"/>
      <c r="AQ31"/>
      <c r="AR31"/>
      <c r="AS31"/>
      <c r="AT31"/>
      <c r="AU31"/>
      <c r="AV31"/>
      <c r="BH31" s="2">
        <v>25.57</v>
      </c>
      <c r="BK31" s="68" t="s">
        <v>116</v>
      </c>
      <c r="BL31" s="31" t="str">
        <f t="shared" si="17"/>
        <v>-</v>
      </c>
      <c r="BM31" s="7" t="str">
        <f t="shared" si="4"/>
        <v>-</v>
      </c>
    </row>
    <row r="32" spans="1:65" x14ac:dyDescent="0.2">
      <c r="A32" s="12">
        <v>42108</v>
      </c>
      <c r="B32" s="74">
        <v>300090</v>
      </c>
      <c r="C32" s="55" t="s">
        <v>86</v>
      </c>
      <c r="E32" s="2">
        <v>816</v>
      </c>
      <c r="J32" s="16">
        <f t="shared" si="5"/>
        <v>0</v>
      </c>
      <c r="L32" s="16">
        <f t="shared" si="6"/>
        <v>-816</v>
      </c>
      <c r="M32" s="16">
        <f t="shared" si="7"/>
        <v>0</v>
      </c>
      <c r="N32" s="38">
        <f t="shared" si="8"/>
        <v>35581.780000000006</v>
      </c>
      <c r="O32" s="38">
        <f t="shared" si="9"/>
        <v>16010.5</v>
      </c>
      <c r="P32" s="38">
        <f t="shared" si="10"/>
        <v>3580.1000000000004</v>
      </c>
      <c r="Q32" s="38">
        <f t="shared" si="11"/>
        <v>21.710000000000036</v>
      </c>
      <c r="R32" s="38">
        <f t="shared" si="12"/>
        <v>435.64</v>
      </c>
      <c r="S32" s="38">
        <f t="shared" si="18"/>
        <v>1072.9099999999999</v>
      </c>
      <c r="T32" s="38">
        <f t="shared" si="13"/>
        <v>4000</v>
      </c>
      <c r="U32" s="38">
        <f t="shared" si="14"/>
        <v>765</v>
      </c>
      <c r="V32" s="70">
        <f t="shared" si="15"/>
        <v>30094.940000000002</v>
      </c>
      <c r="W32" s="19">
        <f t="shared" si="16"/>
        <v>2815.1000000000004</v>
      </c>
      <c r="AM32"/>
      <c r="AN32"/>
      <c r="AO32"/>
      <c r="AP32" s="69">
        <v>816</v>
      </c>
      <c r="AQ32"/>
      <c r="AR32"/>
      <c r="AS32"/>
      <c r="AT32"/>
      <c r="AU32"/>
      <c r="AV32"/>
      <c r="BK32" s="68" t="s">
        <v>117</v>
      </c>
      <c r="BL32" s="31" t="str">
        <f t="shared" si="17"/>
        <v>-</v>
      </c>
      <c r="BM32" s="7" t="str">
        <f t="shared" si="4"/>
        <v>-</v>
      </c>
    </row>
    <row r="33" spans="1:65" x14ac:dyDescent="0.2">
      <c r="A33" s="12">
        <v>42108</v>
      </c>
      <c r="B33" s="10">
        <v>300091</v>
      </c>
      <c r="C33" s="55" t="s">
        <v>86</v>
      </c>
      <c r="E33" s="2">
        <v>900</v>
      </c>
      <c r="J33" s="16">
        <f t="shared" si="5"/>
        <v>0</v>
      </c>
      <c r="L33" s="16">
        <f t="shared" si="6"/>
        <v>-900</v>
      </c>
      <c r="M33" s="16">
        <f t="shared" si="7"/>
        <v>0</v>
      </c>
      <c r="N33" s="38">
        <f t="shared" si="8"/>
        <v>35581.780000000006</v>
      </c>
      <c r="O33" s="38">
        <f t="shared" si="9"/>
        <v>16010.5</v>
      </c>
      <c r="P33" s="38">
        <f t="shared" si="10"/>
        <v>2680.1000000000004</v>
      </c>
      <c r="Q33" s="38">
        <f t="shared" si="11"/>
        <v>21.710000000000036</v>
      </c>
      <c r="R33" s="38">
        <f t="shared" si="12"/>
        <v>435.64</v>
      </c>
      <c r="S33" s="38">
        <f t="shared" si="18"/>
        <v>1072.9099999999999</v>
      </c>
      <c r="T33" s="38">
        <f t="shared" si="13"/>
        <v>4000</v>
      </c>
      <c r="U33" s="38">
        <f t="shared" si="14"/>
        <v>765</v>
      </c>
      <c r="V33" s="70">
        <f t="shared" si="15"/>
        <v>30094.940000000002</v>
      </c>
      <c r="W33" s="19">
        <f t="shared" si="16"/>
        <v>1915.1000000000004</v>
      </c>
      <c r="AM33"/>
      <c r="AN33"/>
      <c r="AO33"/>
      <c r="AP33" s="69">
        <v>900</v>
      </c>
      <c r="AQ33"/>
      <c r="AR33"/>
      <c r="AS33"/>
      <c r="AT33"/>
      <c r="AU33"/>
      <c r="AV33"/>
      <c r="BK33" s="68" t="s">
        <v>118</v>
      </c>
      <c r="BL33" s="31" t="str">
        <f t="shared" si="17"/>
        <v>-</v>
      </c>
      <c r="BM33" s="7" t="str">
        <f t="shared" si="4"/>
        <v>-</v>
      </c>
    </row>
    <row r="34" spans="1:65" x14ac:dyDescent="0.2">
      <c r="A34" s="12">
        <v>42108</v>
      </c>
      <c r="B34" s="10">
        <v>300092</v>
      </c>
      <c r="C34" s="55" t="s">
        <v>119</v>
      </c>
      <c r="E34" s="2">
        <v>148.66</v>
      </c>
      <c r="G34" s="67"/>
      <c r="J34" s="16">
        <f t="shared" si="5"/>
        <v>0</v>
      </c>
      <c r="L34" s="16">
        <f t="shared" si="6"/>
        <v>-148.66</v>
      </c>
      <c r="M34" s="16">
        <f t="shared" si="7"/>
        <v>0</v>
      </c>
      <c r="N34" s="38">
        <f t="shared" si="8"/>
        <v>35581.780000000006</v>
      </c>
      <c r="O34" s="38">
        <f t="shared" si="9"/>
        <v>16010.5</v>
      </c>
      <c r="P34" s="38">
        <f t="shared" si="10"/>
        <v>2531.4400000000005</v>
      </c>
      <c r="Q34" s="38">
        <f t="shared" si="11"/>
        <v>21.710000000000036</v>
      </c>
      <c r="R34" s="38">
        <f t="shared" si="12"/>
        <v>435.64</v>
      </c>
      <c r="S34" s="38">
        <f t="shared" si="18"/>
        <v>1072.9099999999999</v>
      </c>
      <c r="T34" s="38">
        <f t="shared" si="13"/>
        <v>4000</v>
      </c>
      <c r="U34" s="38">
        <f t="shared" si="14"/>
        <v>765</v>
      </c>
      <c r="V34" s="70">
        <f t="shared" si="15"/>
        <v>30094.940000000002</v>
      </c>
      <c r="W34" s="19">
        <f t="shared" si="16"/>
        <v>1766.4400000000005</v>
      </c>
      <c r="AM34"/>
      <c r="AN34"/>
      <c r="AO34"/>
      <c r="AP34">
        <v>123.88</v>
      </c>
      <c r="AQ34"/>
      <c r="AR34"/>
      <c r="AS34"/>
      <c r="AT34"/>
      <c r="AU34"/>
      <c r="AV34"/>
      <c r="BH34" s="2">
        <v>24.78</v>
      </c>
      <c r="BK34" s="68" t="s">
        <v>120</v>
      </c>
      <c r="BL34" s="31" t="str">
        <f t="shared" si="17"/>
        <v>-</v>
      </c>
      <c r="BM34" s="7" t="str">
        <f t="shared" si="4"/>
        <v>-</v>
      </c>
    </row>
    <row r="35" spans="1:65" x14ac:dyDescent="0.2">
      <c r="A35" s="12">
        <v>42108</v>
      </c>
      <c r="B35" s="10">
        <v>300093</v>
      </c>
      <c r="C35" s="55" t="s">
        <v>121</v>
      </c>
      <c r="E35" s="2">
        <v>97.5</v>
      </c>
      <c r="G35" s="67"/>
      <c r="J35" s="16">
        <f t="shared" si="5"/>
        <v>0</v>
      </c>
      <c r="L35" s="16">
        <f t="shared" si="6"/>
        <v>-97.5</v>
      </c>
      <c r="M35" s="16">
        <f t="shared" si="7"/>
        <v>0</v>
      </c>
      <c r="N35" s="38">
        <f t="shared" si="8"/>
        <v>35581.780000000006</v>
      </c>
      <c r="O35" s="38">
        <f t="shared" si="9"/>
        <v>16010.5</v>
      </c>
      <c r="P35" s="38">
        <f t="shared" si="10"/>
        <v>2433.9400000000005</v>
      </c>
      <c r="Q35" s="38">
        <f t="shared" si="11"/>
        <v>21.710000000000036</v>
      </c>
      <c r="R35" s="38">
        <f t="shared" si="12"/>
        <v>435.64</v>
      </c>
      <c r="S35" s="38">
        <f t="shared" si="18"/>
        <v>1072.9099999999999</v>
      </c>
      <c r="T35" s="38">
        <f t="shared" si="13"/>
        <v>4000</v>
      </c>
      <c r="U35" s="38">
        <f t="shared" si="14"/>
        <v>765</v>
      </c>
      <c r="V35" s="70">
        <f t="shared" si="15"/>
        <v>30094.940000000002</v>
      </c>
      <c r="W35" s="19">
        <f t="shared" si="16"/>
        <v>1668.9400000000005</v>
      </c>
      <c r="AM35" s="69">
        <v>97.5</v>
      </c>
      <c r="AN35"/>
      <c r="AO35"/>
      <c r="AP35"/>
      <c r="AQ35"/>
      <c r="AR35"/>
      <c r="AS35"/>
      <c r="AT35"/>
      <c r="AU35"/>
      <c r="AV35"/>
      <c r="BK35" s="68" t="s">
        <v>122</v>
      </c>
      <c r="BL35" s="31" t="str">
        <f t="shared" si="17"/>
        <v>-</v>
      </c>
      <c r="BM35" s="7" t="str">
        <f t="shared" si="4"/>
        <v>-</v>
      </c>
    </row>
    <row r="36" spans="1:65" x14ac:dyDescent="0.2">
      <c r="A36" s="12">
        <v>42108</v>
      </c>
      <c r="B36" s="10">
        <v>300094</v>
      </c>
      <c r="C36" s="55" t="s">
        <v>105</v>
      </c>
      <c r="E36" s="2">
        <v>58.93</v>
      </c>
      <c r="G36" s="9"/>
      <c r="J36" s="16">
        <f t="shared" si="5"/>
        <v>0</v>
      </c>
      <c r="L36" s="16">
        <f t="shared" si="6"/>
        <v>-58.93</v>
      </c>
      <c r="M36" s="16">
        <f t="shared" si="7"/>
        <v>0</v>
      </c>
      <c r="N36" s="38">
        <f t="shared" si="8"/>
        <v>35581.780000000006</v>
      </c>
      <c r="O36" s="38">
        <f t="shared" si="9"/>
        <v>16010.5</v>
      </c>
      <c r="P36" s="38">
        <f t="shared" si="10"/>
        <v>2375.0100000000007</v>
      </c>
      <c r="Q36" s="38">
        <f t="shared" si="11"/>
        <v>21.710000000000036</v>
      </c>
      <c r="R36" s="38">
        <f t="shared" si="12"/>
        <v>435.64</v>
      </c>
      <c r="S36" s="38">
        <f t="shared" si="18"/>
        <v>1072.9099999999999</v>
      </c>
      <c r="T36" s="38">
        <f t="shared" si="13"/>
        <v>4000</v>
      </c>
      <c r="U36" s="38">
        <f t="shared" si="14"/>
        <v>765</v>
      </c>
      <c r="V36" s="70">
        <f t="shared" si="15"/>
        <v>30094.940000000002</v>
      </c>
      <c r="W36" s="19">
        <f t="shared" si="16"/>
        <v>1610.0100000000007</v>
      </c>
      <c r="AM36"/>
      <c r="AN36"/>
      <c r="AO36"/>
      <c r="AP36"/>
      <c r="AQ36"/>
      <c r="AR36"/>
      <c r="AS36"/>
      <c r="AT36"/>
      <c r="AU36"/>
      <c r="AV36"/>
      <c r="BD36" s="2">
        <v>58.93</v>
      </c>
      <c r="BK36" s="68" t="s">
        <v>123</v>
      </c>
      <c r="BL36" s="31" t="str">
        <f t="shared" si="17"/>
        <v>-</v>
      </c>
      <c r="BM36" s="7" t="str">
        <f t="shared" si="4"/>
        <v>-</v>
      </c>
    </row>
    <row r="37" spans="1:65" x14ac:dyDescent="0.2">
      <c r="A37" s="12">
        <v>42108</v>
      </c>
      <c r="B37" s="74" t="s">
        <v>112</v>
      </c>
      <c r="C37" s="55" t="s">
        <v>88</v>
      </c>
      <c r="E37" s="2">
        <v>14.75</v>
      </c>
      <c r="G37" s="9"/>
      <c r="J37" s="16">
        <f t="shared" si="5"/>
        <v>0</v>
      </c>
      <c r="L37" s="16">
        <f t="shared" si="6"/>
        <v>-14.75</v>
      </c>
      <c r="M37" s="16">
        <f t="shared" si="7"/>
        <v>0</v>
      </c>
      <c r="N37" s="38">
        <f t="shared" si="8"/>
        <v>35581.780000000006</v>
      </c>
      <c r="O37" s="38">
        <f t="shared" si="9"/>
        <v>16010.5</v>
      </c>
      <c r="P37" s="38">
        <f t="shared" si="10"/>
        <v>2360.2600000000007</v>
      </c>
      <c r="Q37" s="38">
        <f t="shared" si="11"/>
        <v>21.710000000000036</v>
      </c>
      <c r="R37" s="38">
        <f t="shared" si="12"/>
        <v>435.64</v>
      </c>
      <c r="S37" s="38">
        <f t="shared" si="18"/>
        <v>1072.9099999999999</v>
      </c>
      <c r="T37" s="38">
        <f t="shared" si="13"/>
        <v>4000</v>
      </c>
      <c r="U37" s="38">
        <f t="shared" si="14"/>
        <v>765</v>
      </c>
      <c r="V37" s="70">
        <f t="shared" si="15"/>
        <v>30094.940000000002</v>
      </c>
      <c r="W37" s="19">
        <f t="shared" si="16"/>
        <v>1595.2600000000007</v>
      </c>
      <c r="AM37"/>
      <c r="AN37"/>
      <c r="AO37"/>
      <c r="AP37"/>
      <c r="AQ37"/>
      <c r="AR37"/>
      <c r="AS37"/>
      <c r="AT37"/>
      <c r="AU37"/>
      <c r="AV37"/>
      <c r="BE37" s="2">
        <v>14.75</v>
      </c>
      <c r="BK37" s="68" t="s">
        <v>124</v>
      </c>
      <c r="BL37" s="31" t="str">
        <f t="shared" si="17"/>
        <v>-</v>
      </c>
      <c r="BM37" s="7" t="str">
        <f t="shared" si="4"/>
        <v>-</v>
      </c>
    </row>
    <row r="38" spans="1:65" x14ac:dyDescent="0.2">
      <c r="A38" s="12">
        <v>42111</v>
      </c>
      <c r="C38" s="55" t="s">
        <v>84</v>
      </c>
      <c r="H38" s="2">
        <v>35</v>
      </c>
      <c r="J38" s="16">
        <f t="shared" si="5"/>
        <v>0</v>
      </c>
      <c r="L38" s="16">
        <f t="shared" si="6"/>
        <v>35</v>
      </c>
      <c r="M38" s="16">
        <f t="shared" si="7"/>
        <v>0</v>
      </c>
      <c r="N38" s="38">
        <f t="shared" si="8"/>
        <v>35581.780000000006</v>
      </c>
      <c r="O38" s="38">
        <f t="shared" si="9"/>
        <v>16010.5</v>
      </c>
      <c r="P38" s="38">
        <f t="shared" si="10"/>
        <v>2395.2600000000007</v>
      </c>
      <c r="Q38" s="38">
        <f t="shared" si="11"/>
        <v>21.710000000000036</v>
      </c>
      <c r="R38" s="38">
        <f t="shared" si="12"/>
        <v>435.64</v>
      </c>
      <c r="S38" s="38">
        <f t="shared" si="18"/>
        <v>1072.9099999999999</v>
      </c>
      <c r="T38" s="38">
        <f t="shared" si="13"/>
        <v>4000</v>
      </c>
      <c r="U38" s="38">
        <f t="shared" si="14"/>
        <v>765</v>
      </c>
      <c r="V38" s="70">
        <f t="shared" si="15"/>
        <v>30094.940000000002</v>
      </c>
      <c r="W38" s="19">
        <f t="shared" si="16"/>
        <v>1630.2600000000007</v>
      </c>
      <c r="AD38" s="2">
        <v>35</v>
      </c>
      <c r="AM38"/>
      <c r="AN38"/>
      <c r="AO38"/>
      <c r="AP38"/>
      <c r="AQ38"/>
      <c r="AR38"/>
      <c r="AS38"/>
      <c r="AT38"/>
      <c r="AU38"/>
      <c r="AV38"/>
      <c r="BK38" s="68" t="s">
        <v>85</v>
      </c>
      <c r="BL38" s="31" t="str">
        <f t="shared" si="17"/>
        <v>-</v>
      </c>
      <c r="BM38" s="7" t="str">
        <f t="shared" si="4"/>
        <v>-</v>
      </c>
    </row>
    <row r="39" spans="1:65" x14ac:dyDescent="0.2">
      <c r="A39" s="12">
        <v>42114</v>
      </c>
      <c r="C39" s="55" t="s">
        <v>84</v>
      </c>
      <c r="H39" s="2">
        <v>35</v>
      </c>
      <c r="J39" s="16">
        <f t="shared" si="5"/>
        <v>0</v>
      </c>
      <c r="L39" s="16">
        <f t="shared" si="6"/>
        <v>35</v>
      </c>
      <c r="M39" s="16">
        <f t="shared" si="7"/>
        <v>0</v>
      </c>
      <c r="N39" s="38">
        <f t="shared" si="8"/>
        <v>35581.780000000006</v>
      </c>
      <c r="O39" s="38">
        <f t="shared" si="9"/>
        <v>16010.5</v>
      </c>
      <c r="P39" s="38">
        <f t="shared" si="10"/>
        <v>2430.2600000000007</v>
      </c>
      <c r="Q39" s="38">
        <f t="shared" si="11"/>
        <v>21.710000000000036</v>
      </c>
      <c r="R39" s="38">
        <f t="shared" si="12"/>
        <v>435.64</v>
      </c>
      <c r="S39" s="38">
        <f t="shared" si="18"/>
        <v>1072.9099999999999</v>
      </c>
      <c r="T39" s="38">
        <f t="shared" si="13"/>
        <v>4000</v>
      </c>
      <c r="U39" s="38">
        <f t="shared" si="14"/>
        <v>765</v>
      </c>
      <c r="V39" s="70">
        <f t="shared" si="15"/>
        <v>30094.940000000002</v>
      </c>
      <c r="W39" s="19">
        <f t="shared" si="16"/>
        <v>1665.2600000000007</v>
      </c>
      <c r="AD39" s="2">
        <v>35</v>
      </c>
      <c r="AM39"/>
      <c r="AN39"/>
      <c r="AO39"/>
      <c r="AP39"/>
      <c r="AQ39"/>
      <c r="AR39"/>
      <c r="AS39"/>
      <c r="AT39"/>
      <c r="AU39"/>
      <c r="AV39"/>
      <c r="BK39" s="68" t="s">
        <v>85</v>
      </c>
      <c r="BL39" s="31" t="str">
        <f t="shared" si="17"/>
        <v>-</v>
      </c>
      <c r="BM39" s="7" t="str">
        <f t="shared" si="4"/>
        <v>-</v>
      </c>
    </row>
    <row r="40" spans="1:65" x14ac:dyDescent="0.2">
      <c r="A40" s="12">
        <v>42118</v>
      </c>
      <c r="C40" s="55" t="s">
        <v>125</v>
      </c>
      <c r="H40" s="2">
        <v>408.9</v>
      </c>
      <c r="J40" s="16">
        <f t="shared" si="5"/>
        <v>0</v>
      </c>
      <c r="L40" s="16">
        <f t="shared" si="6"/>
        <v>408.9</v>
      </c>
      <c r="M40" s="16">
        <f t="shared" si="7"/>
        <v>0</v>
      </c>
      <c r="N40" s="38">
        <f t="shared" si="8"/>
        <v>35581.780000000006</v>
      </c>
      <c r="O40" s="38">
        <f t="shared" si="9"/>
        <v>16010.5</v>
      </c>
      <c r="P40" s="38">
        <f t="shared" si="10"/>
        <v>2839.1600000000008</v>
      </c>
      <c r="Q40" s="38">
        <f t="shared" si="11"/>
        <v>21.710000000000036</v>
      </c>
      <c r="R40" s="38">
        <f t="shared" si="12"/>
        <v>435.64</v>
      </c>
      <c r="S40" s="38">
        <f t="shared" si="18"/>
        <v>1072.9099999999999</v>
      </c>
      <c r="T40" s="38">
        <f t="shared" si="13"/>
        <v>4000</v>
      </c>
      <c r="U40" s="38">
        <f t="shared" si="14"/>
        <v>765</v>
      </c>
      <c r="V40" s="70">
        <f t="shared" si="15"/>
        <v>30094.940000000002</v>
      </c>
      <c r="W40" s="19">
        <f t="shared" si="16"/>
        <v>2074.1600000000008</v>
      </c>
      <c r="AD40" s="2">
        <v>408.9</v>
      </c>
      <c r="AM40"/>
      <c r="AN40"/>
      <c r="AO40"/>
      <c r="AP40"/>
      <c r="AQ40"/>
      <c r="AR40"/>
      <c r="AS40"/>
      <c r="AT40"/>
      <c r="AU40"/>
      <c r="AV40"/>
      <c r="BK40" s="68" t="s">
        <v>126</v>
      </c>
      <c r="BL40" s="31" t="str">
        <f t="shared" si="17"/>
        <v>-</v>
      </c>
      <c r="BM40" s="7" t="str">
        <f t="shared" si="4"/>
        <v>-</v>
      </c>
    </row>
    <row r="41" spans="1:65" x14ac:dyDescent="0.2">
      <c r="A41" s="12">
        <v>42118</v>
      </c>
      <c r="C41" s="55" t="s">
        <v>125</v>
      </c>
      <c r="D41" s="67"/>
      <c r="H41" s="2">
        <v>835.3</v>
      </c>
      <c r="J41" s="16">
        <f t="shared" si="5"/>
        <v>0</v>
      </c>
      <c r="L41" s="16">
        <f t="shared" si="6"/>
        <v>835.3</v>
      </c>
      <c r="M41" s="16">
        <f t="shared" si="7"/>
        <v>0</v>
      </c>
      <c r="N41" s="38">
        <f t="shared" si="8"/>
        <v>35581.780000000006</v>
      </c>
      <c r="O41" s="38">
        <f t="shared" si="9"/>
        <v>16010.5</v>
      </c>
      <c r="P41" s="38">
        <f t="shared" si="10"/>
        <v>3674.4600000000009</v>
      </c>
      <c r="Q41" s="38">
        <f t="shared" si="11"/>
        <v>21.710000000000036</v>
      </c>
      <c r="R41" s="38">
        <f t="shared" si="12"/>
        <v>435.64</v>
      </c>
      <c r="S41" s="38">
        <f t="shared" si="18"/>
        <v>1072.9099999999999</v>
      </c>
      <c r="T41" s="38">
        <f t="shared" si="13"/>
        <v>4000</v>
      </c>
      <c r="U41" s="38">
        <f t="shared" si="14"/>
        <v>765</v>
      </c>
      <c r="V41" s="70">
        <f t="shared" si="15"/>
        <v>30094.940000000002</v>
      </c>
      <c r="W41" s="19">
        <f t="shared" si="16"/>
        <v>2909.4600000000009</v>
      </c>
      <c r="AD41" s="2">
        <v>835.3</v>
      </c>
      <c r="AM41"/>
      <c r="AN41"/>
      <c r="AO41"/>
      <c r="AP41"/>
      <c r="AQ41"/>
      <c r="AR41"/>
      <c r="AS41"/>
      <c r="AT41"/>
      <c r="AU41"/>
      <c r="AV41"/>
      <c r="BK41" s="68" t="s">
        <v>126</v>
      </c>
      <c r="BL41" s="31" t="str">
        <f t="shared" si="17"/>
        <v>-</v>
      </c>
      <c r="BM41" s="7" t="str">
        <f t="shared" si="4"/>
        <v>-</v>
      </c>
    </row>
    <row r="42" spans="1:65" x14ac:dyDescent="0.2">
      <c r="A42" s="12">
        <v>42121</v>
      </c>
      <c r="B42" s="74" t="s">
        <v>112</v>
      </c>
      <c r="C42" s="55" t="s">
        <v>127</v>
      </c>
      <c r="E42" s="2">
        <v>446.37</v>
      </c>
      <c r="J42" s="16">
        <f t="shared" si="5"/>
        <v>0</v>
      </c>
      <c r="L42" s="16">
        <f t="shared" si="6"/>
        <v>-446.37</v>
      </c>
      <c r="M42" s="16">
        <f t="shared" si="7"/>
        <v>0</v>
      </c>
      <c r="N42" s="38">
        <f t="shared" si="8"/>
        <v>35581.780000000006</v>
      </c>
      <c r="O42" s="38">
        <f t="shared" si="9"/>
        <v>16010.5</v>
      </c>
      <c r="P42" s="38">
        <f t="shared" si="10"/>
        <v>3228.0900000000011</v>
      </c>
      <c r="Q42" s="38">
        <f t="shared" si="11"/>
        <v>21.710000000000036</v>
      </c>
      <c r="R42" s="38">
        <f t="shared" si="12"/>
        <v>435.64</v>
      </c>
      <c r="S42" s="38">
        <f t="shared" si="18"/>
        <v>1072.9099999999999</v>
      </c>
      <c r="T42" s="38">
        <f t="shared" si="13"/>
        <v>4000</v>
      </c>
      <c r="U42" s="38">
        <f t="shared" si="14"/>
        <v>765</v>
      </c>
      <c r="V42" s="70">
        <f t="shared" si="15"/>
        <v>30094.940000000002</v>
      </c>
      <c r="W42" s="19">
        <f t="shared" si="16"/>
        <v>2463.0900000000011</v>
      </c>
      <c r="AM42"/>
      <c r="AN42"/>
      <c r="AO42"/>
      <c r="AP42">
        <v>446.37</v>
      </c>
      <c r="AQ42"/>
      <c r="AR42"/>
      <c r="AS42"/>
      <c r="AT42"/>
      <c r="AU42"/>
      <c r="AV42"/>
      <c r="BK42" s="68" t="s">
        <v>128</v>
      </c>
      <c r="BL42" s="31" t="str">
        <f t="shared" si="17"/>
        <v>-</v>
      </c>
      <c r="BM42" s="7" t="str">
        <f t="shared" si="4"/>
        <v>-</v>
      </c>
    </row>
    <row r="43" spans="1:65" x14ac:dyDescent="0.2">
      <c r="A43" s="12">
        <v>42122</v>
      </c>
      <c r="C43" s="55" t="s">
        <v>129</v>
      </c>
      <c r="G43" s="2">
        <v>155</v>
      </c>
      <c r="J43" s="16">
        <f t="shared" si="5"/>
        <v>155</v>
      </c>
      <c r="L43" s="16">
        <f t="shared" si="6"/>
        <v>0</v>
      </c>
      <c r="M43" s="16">
        <f t="shared" si="7"/>
        <v>0</v>
      </c>
      <c r="N43" s="38">
        <f t="shared" si="8"/>
        <v>35736.780000000006</v>
      </c>
      <c r="O43" s="38">
        <f t="shared" si="9"/>
        <v>16010.5</v>
      </c>
      <c r="P43" s="38">
        <f t="shared" si="10"/>
        <v>3228.0900000000011</v>
      </c>
      <c r="Q43" s="38">
        <f t="shared" si="11"/>
        <v>21.710000000000036</v>
      </c>
      <c r="R43" s="38">
        <f t="shared" si="12"/>
        <v>435.64</v>
      </c>
      <c r="S43" s="38">
        <f>S42+155</f>
        <v>1227.9099999999999</v>
      </c>
      <c r="T43" s="38">
        <f t="shared" si="13"/>
        <v>4000</v>
      </c>
      <c r="U43" s="38">
        <f t="shared" si="14"/>
        <v>765</v>
      </c>
      <c r="V43" s="70">
        <f t="shared" si="15"/>
        <v>30094.940000000002</v>
      </c>
      <c r="W43" s="19">
        <f t="shared" si="16"/>
        <v>2463.0900000000011</v>
      </c>
      <c r="AC43" s="2">
        <v>155</v>
      </c>
      <c r="AM43"/>
      <c r="AN43"/>
      <c r="AO43"/>
      <c r="AP43"/>
      <c r="AQ43"/>
      <c r="AR43"/>
      <c r="AS43"/>
      <c r="AT43"/>
      <c r="AU43"/>
      <c r="AV43"/>
      <c r="BK43" s="68" t="s">
        <v>130</v>
      </c>
      <c r="BL43" s="31" t="str">
        <f t="shared" si="17"/>
        <v>-</v>
      </c>
      <c r="BM43" s="7" t="str">
        <f t="shared" si="4"/>
        <v>-</v>
      </c>
    </row>
    <row r="44" spans="1:65" x14ac:dyDescent="0.2">
      <c r="A44" s="12">
        <v>42123</v>
      </c>
      <c r="C44" s="55" t="s">
        <v>131</v>
      </c>
      <c r="G44" s="2">
        <v>200</v>
      </c>
      <c r="J44" s="16">
        <f t="shared" si="5"/>
        <v>200</v>
      </c>
      <c r="L44" s="16">
        <f t="shared" si="6"/>
        <v>0</v>
      </c>
      <c r="M44" s="16">
        <f t="shared" si="7"/>
        <v>0</v>
      </c>
      <c r="N44" s="38">
        <f t="shared" si="8"/>
        <v>35936.780000000006</v>
      </c>
      <c r="O44" s="38">
        <f t="shared" si="9"/>
        <v>16010.5</v>
      </c>
      <c r="P44" s="38">
        <f t="shared" si="10"/>
        <v>3228.0900000000011</v>
      </c>
      <c r="Q44" s="38">
        <f t="shared" si="11"/>
        <v>21.710000000000036</v>
      </c>
      <c r="R44" s="38">
        <f t="shared" si="12"/>
        <v>435.64</v>
      </c>
      <c r="S44" s="38">
        <f>S43+60</f>
        <v>1287.9099999999999</v>
      </c>
      <c r="T44" s="38">
        <f t="shared" si="13"/>
        <v>4000</v>
      </c>
      <c r="U44" s="38">
        <f t="shared" si="14"/>
        <v>765</v>
      </c>
      <c r="V44" s="70">
        <f t="shared" si="15"/>
        <v>30234.940000000002</v>
      </c>
      <c r="W44" s="19">
        <f t="shared" si="16"/>
        <v>2463.0900000000011</v>
      </c>
      <c r="Y44" s="2">
        <v>140</v>
      </c>
      <c r="AC44" s="2">
        <v>60</v>
      </c>
      <c r="AM44"/>
      <c r="AN44"/>
      <c r="AO44"/>
      <c r="AP44"/>
      <c r="AQ44"/>
      <c r="AR44"/>
      <c r="AS44"/>
      <c r="AT44"/>
      <c r="AU44"/>
      <c r="AV44"/>
      <c r="BK44" s="68" t="s">
        <v>130</v>
      </c>
      <c r="BL44" s="31" t="str">
        <f t="shared" si="17"/>
        <v>-</v>
      </c>
      <c r="BM44" s="7" t="str">
        <f t="shared" si="4"/>
        <v>-</v>
      </c>
    </row>
    <row r="45" spans="1:65" x14ac:dyDescent="0.2">
      <c r="A45" s="12">
        <v>42125</v>
      </c>
      <c r="C45" s="55" t="s">
        <v>132</v>
      </c>
      <c r="D45" s="2">
        <v>980</v>
      </c>
      <c r="I45" s="2">
        <v>980</v>
      </c>
      <c r="J45" s="16">
        <f t="shared" si="5"/>
        <v>-980</v>
      </c>
      <c r="L45" s="16">
        <f t="shared" si="6"/>
        <v>0</v>
      </c>
      <c r="M45" s="16">
        <f t="shared" si="7"/>
        <v>980</v>
      </c>
      <c r="N45" s="38">
        <f t="shared" si="8"/>
        <v>34956.780000000006</v>
      </c>
      <c r="O45" s="38">
        <f t="shared" si="9"/>
        <v>16010.5</v>
      </c>
      <c r="P45" s="38">
        <f t="shared" si="10"/>
        <v>3228.0900000000011</v>
      </c>
      <c r="Q45" s="38">
        <f t="shared" si="11"/>
        <v>1001.71</v>
      </c>
      <c r="R45" s="38">
        <f t="shared" si="12"/>
        <v>435.64</v>
      </c>
      <c r="S45" s="38">
        <f t="shared" si="18"/>
        <v>1287.9099999999999</v>
      </c>
      <c r="T45" s="38">
        <f t="shared" si="13"/>
        <v>4000</v>
      </c>
      <c r="U45" s="38">
        <f t="shared" si="14"/>
        <v>765</v>
      </c>
      <c r="V45" s="70">
        <f t="shared" si="15"/>
        <v>30234.940000000002</v>
      </c>
      <c r="W45" s="19">
        <f t="shared" si="16"/>
        <v>2463.0900000000011</v>
      </c>
      <c r="AM45"/>
      <c r="AN45"/>
      <c r="AO45"/>
      <c r="AP45"/>
      <c r="AQ45"/>
      <c r="AR45"/>
      <c r="AS45"/>
      <c r="AT45"/>
      <c r="AU45"/>
      <c r="AV45"/>
      <c r="BK45" s="68"/>
      <c r="BL45" s="31" t="str">
        <f t="shared" si="17"/>
        <v>-</v>
      </c>
      <c r="BM45" s="7" t="str">
        <f t="shared" si="4"/>
        <v>-</v>
      </c>
    </row>
    <row r="46" spans="1:65" x14ac:dyDescent="0.2">
      <c r="A46" s="12">
        <v>42131</v>
      </c>
      <c r="C46" s="55" t="s">
        <v>125</v>
      </c>
      <c r="H46" s="2">
        <v>569.79999999999995</v>
      </c>
      <c r="J46" s="16">
        <f t="shared" si="5"/>
        <v>0</v>
      </c>
      <c r="L46" s="16">
        <f t="shared" si="6"/>
        <v>569.79999999999995</v>
      </c>
      <c r="M46" s="16">
        <f t="shared" si="7"/>
        <v>0</v>
      </c>
      <c r="N46" s="38">
        <f t="shared" si="8"/>
        <v>34956.780000000006</v>
      </c>
      <c r="O46" s="38">
        <f t="shared" si="9"/>
        <v>16010.5</v>
      </c>
      <c r="P46" s="38">
        <f t="shared" si="10"/>
        <v>3797.8900000000012</v>
      </c>
      <c r="Q46" s="38">
        <f t="shared" si="11"/>
        <v>1001.71</v>
      </c>
      <c r="R46" s="38">
        <f t="shared" si="12"/>
        <v>435.64</v>
      </c>
      <c r="S46" s="38">
        <f t="shared" si="18"/>
        <v>1287.9099999999999</v>
      </c>
      <c r="T46" s="38">
        <f t="shared" si="13"/>
        <v>4000</v>
      </c>
      <c r="U46" s="38">
        <f t="shared" si="14"/>
        <v>765</v>
      </c>
      <c r="V46" s="70">
        <f t="shared" si="15"/>
        <v>30234.940000000002</v>
      </c>
      <c r="W46" s="19">
        <f t="shared" si="16"/>
        <v>3032.8900000000012</v>
      </c>
      <c r="AD46" s="2">
        <v>569.79999999999995</v>
      </c>
      <c r="AM46"/>
      <c r="AN46"/>
      <c r="AO46"/>
      <c r="AP46"/>
      <c r="AQ46"/>
      <c r="AR46"/>
      <c r="AS46"/>
      <c r="AT46"/>
      <c r="AU46"/>
      <c r="AV46"/>
      <c r="BK46" s="68" t="s">
        <v>126</v>
      </c>
      <c r="BL46" s="31" t="str">
        <f t="shared" si="17"/>
        <v>-</v>
      </c>
      <c r="BM46" s="7" t="str">
        <f t="shared" si="4"/>
        <v>-</v>
      </c>
    </row>
    <row r="47" spans="1:65" x14ac:dyDescent="0.2">
      <c r="A47" s="12">
        <v>42135</v>
      </c>
      <c r="B47" s="10">
        <v>300269</v>
      </c>
      <c r="C47" s="55" t="s">
        <v>90</v>
      </c>
      <c r="D47" s="2">
        <v>61.2</v>
      </c>
      <c r="J47" s="16">
        <f t="shared" si="5"/>
        <v>-61.2</v>
      </c>
      <c r="L47" s="16">
        <f t="shared" si="6"/>
        <v>0</v>
      </c>
      <c r="M47" s="16">
        <f t="shared" si="7"/>
        <v>0</v>
      </c>
      <c r="N47" s="38">
        <f t="shared" si="8"/>
        <v>34895.580000000009</v>
      </c>
      <c r="O47" s="38">
        <f t="shared" si="9"/>
        <v>16010.5</v>
      </c>
      <c r="P47" s="38">
        <f t="shared" si="10"/>
        <v>3797.8900000000012</v>
      </c>
      <c r="Q47" s="38">
        <f t="shared" si="11"/>
        <v>1001.71</v>
      </c>
      <c r="R47" s="38">
        <f t="shared" si="12"/>
        <v>435.64</v>
      </c>
      <c r="S47" s="38">
        <f t="shared" si="18"/>
        <v>1287.9099999999999</v>
      </c>
      <c r="T47" s="38">
        <f t="shared" si="13"/>
        <v>4000</v>
      </c>
      <c r="U47" s="38">
        <f t="shared" si="14"/>
        <v>765</v>
      </c>
      <c r="V47" s="70">
        <f t="shared" si="15"/>
        <v>30173.740000000005</v>
      </c>
      <c r="W47" s="19">
        <f t="shared" si="16"/>
        <v>3032.8900000000012</v>
      </c>
      <c r="AI47" s="2">
        <v>61.2</v>
      </c>
      <c r="AM47"/>
      <c r="AN47"/>
      <c r="AO47"/>
      <c r="AP47"/>
      <c r="AQ47"/>
      <c r="AR47"/>
      <c r="AS47"/>
      <c r="AT47"/>
      <c r="AU47"/>
      <c r="AV47"/>
      <c r="BK47" s="68" t="s">
        <v>91</v>
      </c>
      <c r="BL47" s="31" t="str">
        <f t="shared" si="17"/>
        <v>-</v>
      </c>
      <c r="BM47" s="7" t="str">
        <f t="shared" si="4"/>
        <v>-</v>
      </c>
    </row>
    <row r="48" spans="1:65" x14ac:dyDescent="0.2">
      <c r="A48" s="12">
        <v>42135</v>
      </c>
      <c r="B48" s="10">
        <v>300270</v>
      </c>
      <c r="C48" s="55" t="s">
        <v>133</v>
      </c>
      <c r="D48" s="2">
        <v>180</v>
      </c>
      <c r="J48" s="16">
        <f t="shared" si="5"/>
        <v>-180</v>
      </c>
      <c r="L48" s="16">
        <f t="shared" si="6"/>
        <v>0</v>
      </c>
      <c r="M48" s="16">
        <f t="shared" si="7"/>
        <v>0</v>
      </c>
      <c r="N48" s="38">
        <f t="shared" si="8"/>
        <v>34715.580000000009</v>
      </c>
      <c r="O48" s="38">
        <f t="shared" si="9"/>
        <v>16010.5</v>
      </c>
      <c r="P48" s="38">
        <f t="shared" si="10"/>
        <v>3797.8900000000012</v>
      </c>
      <c r="Q48" s="38">
        <f t="shared" si="11"/>
        <v>1001.71</v>
      </c>
      <c r="R48" s="38">
        <f t="shared" si="12"/>
        <v>435.64</v>
      </c>
      <c r="S48" s="38">
        <f t="shared" si="18"/>
        <v>1287.9099999999999</v>
      </c>
      <c r="T48" s="38">
        <f t="shared" si="13"/>
        <v>4000</v>
      </c>
      <c r="U48" s="38">
        <f t="shared" si="14"/>
        <v>765</v>
      </c>
      <c r="V48" s="70">
        <f t="shared" si="15"/>
        <v>29993.740000000005</v>
      </c>
      <c r="W48" s="19">
        <f t="shared" si="16"/>
        <v>3032.8900000000012</v>
      </c>
      <c r="AI48" s="2">
        <v>180</v>
      </c>
      <c r="AM48"/>
      <c r="AN48"/>
      <c r="AO48"/>
      <c r="AP48"/>
      <c r="AQ48"/>
      <c r="AR48"/>
      <c r="AS48"/>
      <c r="AT48"/>
      <c r="AU48"/>
      <c r="AV48"/>
      <c r="BK48" s="68" t="s">
        <v>134</v>
      </c>
      <c r="BL48" s="31" t="str">
        <f t="shared" si="17"/>
        <v>-</v>
      </c>
      <c r="BM48" s="7" t="str">
        <f t="shared" si="4"/>
        <v>-</v>
      </c>
    </row>
    <row r="49" spans="1:65" x14ac:dyDescent="0.2">
      <c r="A49" s="12">
        <v>42135</v>
      </c>
      <c r="B49" s="10">
        <v>300271</v>
      </c>
      <c r="C49" s="55" t="s">
        <v>135</v>
      </c>
      <c r="D49" s="2">
        <v>131.74</v>
      </c>
      <c r="J49" s="16">
        <f t="shared" si="5"/>
        <v>-131.74</v>
      </c>
      <c r="L49" s="16">
        <f t="shared" si="6"/>
        <v>0</v>
      </c>
      <c r="M49" s="16">
        <f t="shared" si="7"/>
        <v>0</v>
      </c>
      <c r="N49" s="38">
        <f t="shared" si="8"/>
        <v>34583.840000000011</v>
      </c>
      <c r="O49" s="38">
        <f t="shared" si="9"/>
        <v>16010.5</v>
      </c>
      <c r="P49" s="38">
        <f t="shared" si="10"/>
        <v>3797.8900000000012</v>
      </c>
      <c r="Q49" s="38">
        <f t="shared" si="11"/>
        <v>1001.71</v>
      </c>
      <c r="R49" s="38">
        <f t="shared" si="12"/>
        <v>435.64</v>
      </c>
      <c r="S49" s="38">
        <f t="shared" si="18"/>
        <v>1287.9099999999999</v>
      </c>
      <c r="T49" s="38">
        <f t="shared" si="13"/>
        <v>4000</v>
      </c>
      <c r="U49" s="38">
        <f t="shared" si="14"/>
        <v>765</v>
      </c>
      <c r="V49" s="70">
        <f t="shared" si="15"/>
        <v>29862.000000000015</v>
      </c>
      <c r="W49" s="19">
        <f t="shared" si="16"/>
        <v>3032.8900000000012</v>
      </c>
      <c r="AG49" s="2">
        <v>109.78</v>
      </c>
      <c r="AM49"/>
      <c r="AN49"/>
      <c r="AO49"/>
      <c r="AP49"/>
      <c r="AQ49"/>
      <c r="AR49"/>
      <c r="AS49"/>
      <c r="AT49"/>
      <c r="AU49"/>
      <c r="AV49"/>
      <c r="BH49" s="2">
        <v>21.96</v>
      </c>
      <c r="BK49" s="68" t="s">
        <v>136</v>
      </c>
      <c r="BL49" s="31" t="str">
        <f t="shared" si="17"/>
        <v>-</v>
      </c>
      <c r="BM49" s="7" t="str">
        <f t="shared" si="4"/>
        <v>-</v>
      </c>
    </row>
    <row r="50" spans="1:65" x14ac:dyDescent="0.2">
      <c r="A50" s="12">
        <v>42135</v>
      </c>
      <c r="B50" s="10">
        <v>300272</v>
      </c>
      <c r="C50" s="55" t="s">
        <v>95</v>
      </c>
      <c r="D50" s="2">
        <v>664.8</v>
      </c>
      <c r="J50" s="16">
        <f t="shared" si="5"/>
        <v>-664.8</v>
      </c>
      <c r="L50" s="16">
        <f t="shared" si="6"/>
        <v>0</v>
      </c>
      <c r="M50" s="16">
        <f t="shared" si="7"/>
        <v>0</v>
      </c>
      <c r="N50" s="38">
        <f t="shared" si="8"/>
        <v>33919.040000000008</v>
      </c>
      <c r="O50" s="38">
        <f t="shared" si="9"/>
        <v>16010.5</v>
      </c>
      <c r="P50" s="38">
        <f t="shared" si="10"/>
        <v>3797.8900000000012</v>
      </c>
      <c r="Q50" s="38">
        <f t="shared" si="11"/>
        <v>1001.71</v>
      </c>
      <c r="R50" s="38">
        <f t="shared" si="12"/>
        <v>435.64</v>
      </c>
      <c r="S50" s="38">
        <f t="shared" si="18"/>
        <v>1287.9099999999999</v>
      </c>
      <c r="T50" s="38">
        <f t="shared" si="13"/>
        <v>4000</v>
      </c>
      <c r="U50" s="38">
        <f t="shared" si="14"/>
        <v>765</v>
      </c>
      <c r="V50" s="70">
        <f t="shared" si="15"/>
        <v>29197.200000000012</v>
      </c>
      <c r="W50" s="19">
        <f t="shared" si="16"/>
        <v>3032.8900000000012</v>
      </c>
      <c r="AM50"/>
      <c r="AN50"/>
      <c r="AO50"/>
      <c r="AP50"/>
      <c r="AQ50" s="69">
        <v>554</v>
      </c>
      <c r="AS50"/>
      <c r="AT50"/>
      <c r="AU50"/>
      <c r="AV50"/>
      <c r="BH50" s="2">
        <v>110.8</v>
      </c>
      <c r="BK50" s="68" t="s">
        <v>137</v>
      </c>
      <c r="BL50" s="31" t="str">
        <f t="shared" si="17"/>
        <v>-</v>
      </c>
      <c r="BM50" s="7" t="str">
        <f t="shared" si="4"/>
        <v>-</v>
      </c>
    </row>
    <row r="51" spans="1:65" x14ac:dyDescent="0.2">
      <c r="A51" s="12">
        <v>42135</v>
      </c>
      <c r="B51" s="10">
        <v>300273</v>
      </c>
      <c r="C51" s="55" t="s">
        <v>138</v>
      </c>
      <c r="D51" s="2">
        <v>993.6</v>
      </c>
      <c r="J51" s="16">
        <f t="shared" si="5"/>
        <v>-993.6</v>
      </c>
      <c r="L51" s="16">
        <f t="shared" si="6"/>
        <v>0</v>
      </c>
      <c r="M51" s="16">
        <f t="shared" si="7"/>
        <v>0</v>
      </c>
      <c r="N51" s="38">
        <f t="shared" si="8"/>
        <v>32925.44000000001</v>
      </c>
      <c r="O51" s="38">
        <f t="shared" si="9"/>
        <v>16010.5</v>
      </c>
      <c r="P51" s="38">
        <f t="shared" si="10"/>
        <v>3797.8900000000012</v>
      </c>
      <c r="Q51" s="38">
        <f t="shared" si="11"/>
        <v>1001.71</v>
      </c>
      <c r="R51" s="38">
        <f t="shared" si="12"/>
        <v>435.64</v>
      </c>
      <c r="S51" s="38">
        <f t="shared" si="18"/>
        <v>1287.9099999999999</v>
      </c>
      <c r="T51" s="38">
        <f t="shared" si="13"/>
        <v>4000</v>
      </c>
      <c r="U51" s="38">
        <f t="shared" si="14"/>
        <v>765</v>
      </c>
      <c r="V51" s="70">
        <f t="shared" si="15"/>
        <v>28203.600000000009</v>
      </c>
      <c r="W51" s="19">
        <f t="shared" si="16"/>
        <v>3032.8900000000012</v>
      </c>
      <c r="AH51" s="2">
        <v>828</v>
      </c>
      <c r="AM51"/>
      <c r="AN51"/>
      <c r="AO51"/>
      <c r="AP51"/>
      <c r="AQ51"/>
      <c r="AR51"/>
      <c r="AS51"/>
      <c r="AT51"/>
      <c r="AU51"/>
      <c r="AV51"/>
      <c r="BH51" s="2">
        <v>165.6</v>
      </c>
      <c r="BK51" s="68" t="s">
        <v>139</v>
      </c>
      <c r="BL51" s="31" t="str">
        <f t="shared" si="17"/>
        <v>-</v>
      </c>
      <c r="BM51" s="7" t="str">
        <f t="shared" si="4"/>
        <v>-</v>
      </c>
    </row>
    <row r="52" spans="1:65" x14ac:dyDescent="0.2">
      <c r="A52" s="12">
        <v>42135</v>
      </c>
      <c r="B52" s="10">
        <v>300274</v>
      </c>
      <c r="C52" s="55" t="s">
        <v>140</v>
      </c>
      <c r="D52" s="67">
        <v>355.84</v>
      </c>
      <c r="J52" s="16">
        <f t="shared" si="5"/>
        <v>-355.84</v>
      </c>
      <c r="L52" s="16">
        <f t="shared" si="6"/>
        <v>0</v>
      </c>
      <c r="M52" s="16">
        <f t="shared" si="7"/>
        <v>0</v>
      </c>
      <c r="N52" s="38">
        <f t="shared" si="8"/>
        <v>32569.600000000009</v>
      </c>
      <c r="O52" s="38">
        <f t="shared" si="9"/>
        <v>16010.5</v>
      </c>
      <c r="P52" s="38">
        <f t="shared" si="10"/>
        <v>3797.8900000000012</v>
      </c>
      <c r="Q52" s="38">
        <f t="shared" si="11"/>
        <v>1001.71</v>
      </c>
      <c r="R52" s="38">
        <f t="shared" si="12"/>
        <v>435.64</v>
      </c>
      <c r="S52" s="38">
        <f t="shared" si="18"/>
        <v>1287.9099999999999</v>
      </c>
      <c r="T52" s="38">
        <f t="shared" si="13"/>
        <v>4000</v>
      </c>
      <c r="U52" s="38">
        <f t="shared" si="14"/>
        <v>765</v>
      </c>
      <c r="V52" s="70">
        <f t="shared" si="15"/>
        <v>27847.760000000013</v>
      </c>
      <c r="W52" s="19">
        <f t="shared" si="16"/>
        <v>3032.8900000000012</v>
      </c>
      <c r="AF52" s="2">
        <v>355.84</v>
      </c>
      <c r="AM52"/>
      <c r="AN52"/>
      <c r="AO52"/>
      <c r="AP52"/>
      <c r="AQ52"/>
      <c r="AR52"/>
      <c r="AS52"/>
      <c r="AT52"/>
      <c r="AU52"/>
      <c r="AV52"/>
      <c r="BK52" s="68" t="s">
        <v>141</v>
      </c>
      <c r="BL52" s="31" t="str">
        <f t="shared" si="17"/>
        <v>-</v>
      </c>
      <c r="BM52" s="7" t="str">
        <f t="shared" si="4"/>
        <v>-</v>
      </c>
    </row>
    <row r="53" spans="1:65" x14ac:dyDescent="0.2">
      <c r="A53" s="12">
        <v>42135</v>
      </c>
      <c r="B53" s="10">
        <v>300275</v>
      </c>
      <c r="C53" s="55" t="s">
        <v>94</v>
      </c>
      <c r="D53" s="67">
        <v>120</v>
      </c>
      <c r="J53" s="16">
        <f t="shared" si="5"/>
        <v>-120</v>
      </c>
      <c r="L53" s="16">
        <f t="shared" si="6"/>
        <v>0</v>
      </c>
      <c r="M53" s="16">
        <f t="shared" si="7"/>
        <v>0</v>
      </c>
      <c r="N53" s="38">
        <f t="shared" si="8"/>
        <v>32449.600000000009</v>
      </c>
      <c r="O53" s="38">
        <f t="shared" si="9"/>
        <v>16010.5</v>
      </c>
      <c r="P53" s="38">
        <f t="shared" si="10"/>
        <v>3797.8900000000012</v>
      </c>
      <c r="Q53" s="38">
        <f t="shared" si="11"/>
        <v>1001.71</v>
      </c>
      <c r="R53" s="38">
        <f t="shared" si="12"/>
        <v>435.64</v>
      </c>
      <c r="S53" s="38">
        <f t="shared" si="18"/>
        <v>1287.9099999999999</v>
      </c>
      <c r="T53" s="38">
        <f t="shared" si="13"/>
        <v>4000</v>
      </c>
      <c r="U53" s="38">
        <f t="shared" si="14"/>
        <v>765</v>
      </c>
      <c r="V53" s="70">
        <f t="shared" si="15"/>
        <v>27727.760000000013</v>
      </c>
      <c r="W53" s="19">
        <f t="shared" si="16"/>
        <v>3032.8900000000012</v>
      </c>
      <c r="AM53"/>
      <c r="AN53"/>
      <c r="AO53"/>
      <c r="AP53"/>
      <c r="AQ53"/>
      <c r="AR53"/>
      <c r="AS53"/>
      <c r="AT53">
        <v>96</v>
      </c>
      <c r="AU53" s="69">
        <v>24</v>
      </c>
      <c r="AV53"/>
      <c r="BK53" s="68" t="s">
        <v>142</v>
      </c>
      <c r="BL53" s="31" t="str">
        <f t="shared" si="17"/>
        <v>-</v>
      </c>
      <c r="BM53" s="7" t="str">
        <f t="shared" si="4"/>
        <v>-</v>
      </c>
    </row>
    <row r="54" spans="1:65" x14ac:dyDescent="0.2">
      <c r="A54" s="12">
        <v>42135</v>
      </c>
      <c r="B54" s="74" t="s">
        <v>112</v>
      </c>
      <c r="C54" s="55" t="s">
        <v>103</v>
      </c>
      <c r="D54" s="2">
        <v>176.82</v>
      </c>
      <c r="J54" s="16">
        <f t="shared" si="5"/>
        <v>-176.82</v>
      </c>
      <c r="L54" s="16">
        <f t="shared" si="6"/>
        <v>0</v>
      </c>
      <c r="M54" s="16">
        <f t="shared" si="7"/>
        <v>0</v>
      </c>
      <c r="N54" s="38">
        <f t="shared" si="8"/>
        <v>32272.78000000001</v>
      </c>
      <c r="O54" s="38">
        <f t="shared" si="9"/>
        <v>16010.5</v>
      </c>
      <c r="P54" s="38">
        <f t="shared" si="10"/>
        <v>3797.8900000000012</v>
      </c>
      <c r="Q54" s="38">
        <f t="shared" si="11"/>
        <v>1001.71</v>
      </c>
      <c r="R54" s="38">
        <f t="shared" si="12"/>
        <v>435.64</v>
      </c>
      <c r="S54" s="38">
        <f t="shared" si="18"/>
        <v>1287.9099999999999</v>
      </c>
      <c r="T54" s="38">
        <f t="shared" si="13"/>
        <v>4000</v>
      </c>
      <c r="U54" s="38">
        <f t="shared" si="14"/>
        <v>765</v>
      </c>
      <c r="V54" s="70">
        <f t="shared" si="15"/>
        <v>27550.940000000013</v>
      </c>
      <c r="W54" s="19">
        <f t="shared" si="16"/>
        <v>3032.8900000000012</v>
      </c>
      <c r="AJ54" s="2">
        <v>148.02000000000001</v>
      </c>
      <c r="AK54" s="2">
        <v>28.8</v>
      </c>
      <c r="AM54"/>
      <c r="AN54"/>
      <c r="AO54"/>
      <c r="AP54"/>
      <c r="AQ54"/>
      <c r="AR54"/>
      <c r="AS54"/>
      <c r="AT54"/>
      <c r="AU54"/>
      <c r="AV54"/>
      <c r="BK54" s="68" t="s">
        <v>143</v>
      </c>
      <c r="BL54" s="31" t="str">
        <f t="shared" si="17"/>
        <v>-</v>
      </c>
      <c r="BM54" s="7" t="str">
        <f t="shared" si="4"/>
        <v>-</v>
      </c>
    </row>
    <row r="55" spans="1:65" x14ac:dyDescent="0.2">
      <c r="A55" s="12">
        <v>42135</v>
      </c>
      <c r="B55" s="74" t="s">
        <v>112</v>
      </c>
      <c r="C55" s="55" t="s">
        <v>105</v>
      </c>
      <c r="D55" s="2">
        <v>340.88</v>
      </c>
      <c r="J55" s="16">
        <f t="shared" si="5"/>
        <v>-340.88</v>
      </c>
      <c r="L55" s="16">
        <f t="shared" si="6"/>
        <v>0</v>
      </c>
      <c r="M55" s="16">
        <f t="shared" si="7"/>
        <v>0</v>
      </c>
      <c r="N55" s="38">
        <f t="shared" si="8"/>
        <v>31931.900000000009</v>
      </c>
      <c r="O55" s="38">
        <f t="shared" si="9"/>
        <v>16010.5</v>
      </c>
      <c r="P55" s="38">
        <f t="shared" si="10"/>
        <v>3797.8900000000012</v>
      </c>
      <c r="Q55" s="38">
        <f t="shared" si="11"/>
        <v>1001.71</v>
      </c>
      <c r="R55" s="38">
        <f t="shared" si="12"/>
        <v>435.64</v>
      </c>
      <c r="S55" s="38">
        <f t="shared" si="18"/>
        <v>1287.9099999999999</v>
      </c>
      <c r="T55" s="38">
        <f t="shared" si="13"/>
        <v>4000</v>
      </c>
      <c r="U55" s="38">
        <f t="shared" si="14"/>
        <v>765</v>
      </c>
      <c r="V55" s="70">
        <f t="shared" si="15"/>
        <v>27210.060000000009</v>
      </c>
      <c r="W55" s="19">
        <f t="shared" si="16"/>
        <v>3032.8900000000012</v>
      </c>
      <c r="AM55"/>
      <c r="AN55"/>
      <c r="AO55"/>
      <c r="AP55"/>
      <c r="AQ55"/>
      <c r="AR55"/>
      <c r="AS55"/>
      <c r="AT55"/>
      <c r="AU55"/>
      <c r="AV55"/>
      <c r="BD55" s="2">
        <v>340.88</v>
      </c>
      <c r="BK55" s="68" t="s">
        <v>144</v>
      </c>
      <c r="BL55" s="31" t="str">
        <f t="shared" si="17"/>
        <v>-</v>
      </c>
      <c r="BM55" s="7" t="str">
        <f t="shared" si="4"/>
        <v>-</v>
      </c>
    </row>
    <row r="56" spans="1:65" x14ac:dyDescent="0.2">
      <c r="A56" s="12">
        <v>42135</v>
      </c>
      <c r="B56" s="74" t="s">
        <v>112</v>
      </c>
      <c r="C56" s="55" t="s">
        <v>105</v>
      </c>
      <c r="D56" s="2">
        <v>24.07</v>
      </c>
      <c r="J56" s="16">
        <f t="shared" si="5"/>
        <v>-24.07</v>
      </c>
      <c r="L56" s="16">
        <f t="shared" si="6"/>
        <v>0</v>
      </c>
      <c r="M56" s="16">
        <f t="shared" si="7"/>
        <v>0</v>
      </c>
      <c r="N56" s="38">
        <f t="shared" si="8"/>
        <v>31907.830000000009</v>
      </c>
      <c r="O56" s="38">
        <f t="shared" si="9"/>
        <v>16010.5</v>
      </c>
      <c r="P56" s="38">
        <f t="shared" si="10"/>
        <v>3797.8900000000012</v>
      </c>
      <c r="Q56" s="38">
        <f t="shared" si="11"/>
        <v>1001.71</v>
      </c>
      <c r="R56" s="38">
        <f t="shared" si="12"/>
        <v>435.64</v>
      </c>
      <c r="S56" s="38">
        <f t="shared" si="18"/>
        <v>1287.9099999999999</v>
      </c>
      <c r="T56" s="38">
        <f t="shared" si="13"/>
        <v>4000</v>
      </c>
      <c r="U56" s="38">
        <f t="shared" si="14"/>
        <v>765</v>
      </c>
      <c r="V56" s="70">
        <f t="shared" si="15"/>
        <v>27185.990000000009</v>
      </c>
      <c r="W56" s="19">
        <f t="shared" si="16"/>
        <v>3032.8900000000012</v>
      </c>
      <c r="AM56"/>
      <c r="AN56"/>
      <c r="AO56"/>
      <c r="AP56"/>
      <c r="AQ56"/>
      <c r="AR56"/>
      <c r="AS56"/>
      <c r="AT56"/>
      <c r="AU56"/>
      <c r="AV56"/>
      <c r="BC56" s="2">
        <v>24.07</v>
      </c>
      <c r="BK56" s="68" t="s">
        <v>145</v>
      </c>
      <c r="BL56" s="31" t="str">
        <f t="shared" si="17"/>
        <v>-</v>
      </c>
      <c r="BM56" s="7" t="str">
        <f t="shared" si="4"/>
        <v>-</v>
      </c>
    </row>
    <row r="57" spans="1:65" x14ac:dyDescent="0.2">
      <c r="A57" s="12">
        <v>42135</v>
      </c>
      <c r="B57" s="74" t="s">
        <v>112</v>
      </c>
      <c r="C57" s="55" t="s">
        <v>88</v>
      </c>
      <c r="D57" s="67">
        <v>122.08</v>
      </c>
      <c r="J57" s="16">
        <f t="shared" si="5"/>
        <v>-122.08</v>
      </c>
      <c r="L57" s="16">
        <f t="shared" si="6"/>
        <v>0</v>
      </c>
      <c r="M57" s="16">
        <f t="shared" si="7"/>
        <v>0</v>
      </c>
      <c r="N57" s="38">
        <f t="shared" si="8"/>
        <v>31785.750000000007</v>
      </c>
      <c r="O57" s="38">
        <f t="shared" si="9"/>
        <v>16010.5</v>
      </c>
      <c r="P57" s="38">
        <f t="shared" si="10"/>
        <v>3797.8900000000012</v>
      </c>
      <c r="Q57" s="38">
        <f t="shared" si="11"/>
        <v>1001.71</v>
      </c>
      <c r="R57" s="38">
        <f t="shared" si="12"/>
        <v>435.64</v>
      </c>
      <c r="S57" s="38">
        <f t="shared" si="18"/>
        <v>1287.9099999999999</v>
      </c>
      <c r="T57" s="38">
        <f t="shared" si="13"/>
        <v>4000</v>
      </c>
      <c r="U57" s="38">
        <f t="shared" si="14"/>
        <v>765</v>
      </c>
      <c r="V57" s="70">
        <f t="shared" si="15"/>
        <v>27063.910000000007</v>
      </c>
      <c r="W57" s="19">
        <f t="shared" si="16"/>
        <v>3032.8900000000012</v>
      </c>
      <c r="AL57" s="2">
        <v>37</v>
      </c>
      <c r="AM57"/>
      <c r="AN57"/>
      <c r="AO57"/>
      <c r="AP57"/>
      <c r="AQ57"/>
      <c r="AR57"/>
      <c r="AS57"/>
      <c r="AT57"/>
      <c r="AU57"/>
      <c r="AV57"/>
      <c r="BE57" s="2">
        <v>85.08</v>
      </c>
      <c r="BK57" s="68" t="s">
        <v>146</v>
      </c>
      <c r="BL57" s="31" t="str">
        <f t="shared" si="17"/>
        <v>-</v>
      </c>
      <c r="BM57" s="7" t="str">
        <f t="shared" si="4"/>
        <v>-</v>
      </c>
    </row>
    <row r="58" spans="1:65" x14ac:dyDescent="0.2">
      <c r="A58" s="12">
        <v>42135</v>
      </c>
      <c r="B58" s="10">
        <v>300095</v>
      </c>
      <c r="C58" s="55" t="s">
        <v>147</v>
      </c>
      <c r="E58" s="2">
        <v>114.54</v>
      </c>
      <c r="J58" s="16">
        <f t="shared" si="5"/>
        <v>0</v>
      </c>
      <c r="L58" s="16">
        <f t="shared" si="6"/>
        <v>-114.54</v>
      </c>
      <c r="M58" s="16">
        <f t="shared" si="7"/>
        <v>0</v>
      </c>
      <c r="N58" s="38">
        <f t="shared" si="8"/>
        <v>31785.750000000007</v>
      </c>
      <c r="O58" s="38">
        <f t="shared" si="9"/>
        <v>16010.5</v>
      </c>
      <c r="P58" s="38">
        <f t="shared" si="10"/>
        <v>3683.3500000000013</v>
      </c>
      <c r="Q58" s="38">
        <f t="shared" si="11"/>
        <v>1001.71</v>
      </c>
      <c r="R58" s="38">
        <f t="shared" si="12"/>
        <v>435.64</v>
      </c>
      <c r="S58" s="38">
        <f t="shared" si="18"/>
        <v>1287.9099999999999</v>
      </c>
      <c r="T58" s="38">
        <f t="shared" si="13"/>
        <v>4000</v>
      </c>
      <c r="U58" s="38">
        <f t="shared" si="14"/>
        <v>765</v>
      </c>
      <c r="V58" s="70">
        <f t="shared" si="15"/>
        <v>27063.910000000007</v>
      </c>
      <c r="W58" s="19">
        <f t="shared" si="16"/>
        <v>2918.3500000000013</v>
      </c>
      <c r="AM58"/>
      <c r="AN58"/>
      <c r="AO58"/>
      <c r="AP58"/>
      <c r="AQ58"/>
      <c r="AR58"/>
      <c r="AS58"/>
      <c r="AT58"/>
      <c r="AU58"/>
      <c r="AV58"/>
      <c r="BH58" s="2">
        <v>19.09</v>
      </c>
      <c r="BI58" s="2">
        <v>95.45</v>
      </c>
      <c r="BK58" s="68" t="s">
        <v>148</v>
      </c>
      <c r="BL58" s="31" t="str">
        <f t="shared" si="17"/>
        <v>-</v>
      </c>
      <c r="BM58" s="7" t="str">
        <f t="shared" si="4"/>
        <v>-</v>
      </c>
    </row>
    <row r="59" spans="1:65" x14ac:dyDescent="0.2">
      <c r="A59" s="12">
        <v>42135</v>
      </c>
      <c r="B59" s="74" t="s">
        <v>112</v>
      </c>
      <c r="C59" s="55" t="s">
        <v>121</v>
      </c>
      <c r="E59" s="2">
        <v>110.5</v>
      </c>
      <c r="J59" s="16">
        <f t="shared" si="5"/>
        <v>0</v>
      </c>
      <c r="L59" s="16">
        <f t="shared" si="6"/>
        <v>-110.5</v>
      </c>
      <c r="M59" s="16">
        <f t="shared" si="7"/>
        <v>0</v>
      </c>
      <c r="N59" s="38">
        <f t="shared" si="8"/>
        <v>31785.750000000007</v>
      </c>
      <c r="O59" s="38">
        <f t="shared" si="9"/>
        <v>16010.5</v>
      </c>
      <c r="P59" s="38">
        <f t="shared" si="10"/>
        <v>3572.8500000000013</v>
      </c>
      <c r="Q59" s="38">
        <f t="shared" si="11"/>
        <v>1001.71</v>
      </c>
      <c r="R59" s="38">
        <f t="shared" si="12"/>
        <v>435.64</v>
      </c>
      <c r="S59" s="38">
        <f t="shared" si="18"/>
        <v>1287.9099999999999</v>
      </c>
      <c r="T59" s="38">
        <f t="shared" si="13"/>
        <v>4000</v>
      </c>
      <c r="U59" s="38">
        <f t="shared" si="14"/>
        <v>765</v>
      </c>
      <c r="V59" s="70">
        <f t="shared" si="15"/>
        <v>27063.910000000007</v>
      </c>
      <c r="W59" s="19">
        <f t="shared" si="16"/>
        <v>2807.8500000000013</v>
      </c>
      <c r="AM59" s="69">
        <v>110.5</v>
      </c>
      <c r="AN59"/>
      <c r="AO59"/>
      <c r="AP59"/>
      <c r="AQ59"/>
      <c r="AR59"/>
      <c r="AS59"/>
      <c r="AT59"/>
      <c r="AU59"/>
      <c r="AV59"/>
      <c r="BK59" s="68" t="s">
        <v>149</v>
      </c>
      <c r="BL59" s="31" t="str">
        <f t="shared" si="17"/>
        <v>-</v>
      </c>
      <c r="BM59" s="7" t="str">
        <f t="shared" si="4"/>
        <v>-</v>
      </c>
    </row>
    <row r="60" spans="1:65" x14ac:dyDescent="0.2">
      <c r="A60" s="12">
        <v>42135</v>
      </c>
      <c r="B60" s="74" t="s">
        <v>112</v>
      </c>
      <c r="C60" s="55" t="s">
        <v>105</v>
      </c>
      <c r="D60" s="67"/>
      <c r="E60" s="2">
        <v>58.96</v>
      </c>
      <c r="J60" s="16">
        <f t="shared" si="5"/>
        <v>0</v>
      </c>
      <c r="L60" s="16">
        <f t="shared" si="6"/>
        <v>-58.96</v>
      </c>
      <c r="M60" s="16">
        <f t="shared" si="7"/>
        <v>0</v>
      </c>
      <c r="N60" s="38">
        <f t="shared" si="8"/>
        <v>31785.750000000007</v>
      </c>
      <c r="O60" s="38">
        <f t="shared" si="9"/>
        <v>16010.5</v>
      </c>
      <c r="P60" s="38">
        <f t="shared" si="10"/>
        <v>3513.8900000000012</v>
      </c>
      <c r="Q60" s="38">
        <f t="shared" si="11"/>
        <v>1001.71</v>
      </c>
      <c r="R60" s="38">
        <f t="shared" si="12"/>
        <v>435.64</v>
      </c>
      <c r="S60" s="38">
        <f t="shared" si="18"/>
        <v>1287.9099999999999</v>
      </c>
      <c r="T60" s="38">
        <f t="shared" si="13"/>
        <v>4000</v>
      </c>
      <c r="U60" s="38">
        <f t="shared" si="14"/>
        <v>765</v>
      </c>
      <c r="V60" s="70">
        <f t="shared" si="15"/>
        <v>27063.910000000007</v>
      </c>
      <c r="W60" s="19">
        <f t="shared" si="16"/>
        <v>2748.8900000000012</v>
      </c>
      <c r="AM60"/>
      <c r="AN60"/>
      <c r="AO60"/>
      <c r="AP60"/>
      <c r="AQ60"/>
      <c r="AR60"/>
      <c r="AS60"/>
      <c r="AT60"/>
      <c r="AU60"/>
      <c r="AV60"/>
      <c r="BD60" s="2">
        <v>58.96</v>
      </c>
      <c r="BK60" s="68" t="s">
        <v>150</v>
      </c>
      <c r="BL60" s="31" t="str">
        <f t="shared" si="17"/>
        <v>-</v>
      </c>
      <c r="BM60" s="7" t="str">
        <f t="shared" si="4"/>
        <v>-</v>
      </c>
    </row>
    <row r="61" spans="1:65" x14ac:dyDescent="0.2">
      <c r="A61" s="12">
        <v>42135</v>
      </c>
      <c r="B61" s="74" t="s">
        <v>112</v>
      </c>
      <c r="C61" s="55" t="s">
        <v>88</v>
      </c>
      <c r="E61" s="2">
        <v>14.72</v>
      </c>
      <c r="J61" s="16">
        <f t="shared" si="5"/>
        <v>0</v>
      </c>
      <c r="L61" s="16">
        <f t="shared" si="6"/>
        <v>-14.72</v>
      </c>
      <c r="M61" s="16">
        <f t="shared" si="7"/>
        <v>0</v>
      </c>
      <c r="N61" s="38">
        <f t="shared" si="8"/>
        <v>31785.750000000007</v>
      </c>
      <c r="O61" s="38">
        <f t="shared" si="9"/>
        <v>16010.5</v>
      </c>
      <c r="P61" s="38">
        <f t="shared" si="10"/>
        <v>3499.1700000000014</v>
      </c>
      <c r="Q61" s="38">
        <f t="shared" si="11"/>
        <v>1001.71</v>
      </c>
      <c r="R61" s="38">
        <f t="shared" si="12"/>
        <v>435.64</v>
      </c>
      <c r="S61" s="38">
        <f t="shared" si="18"/>
        <v>1287.9099999999999</v>
      </c>
      <c r="T61" s="38">
        <f t="shared" si="13"/>
        <v>4000</v>
      </c>
      <c r="U61" s="38">
        <f t="shared" si="14"/>
        <v>765</v>
      </c>
      <c r="V61" s="70">
        <f t="shared" si="15"/>
        <v>27063.910000000007</v>
      </c>
      <c r="W61" s="19">
        <f t="shared" si="16"/>
        <v>2734.1700000000014</v>
      </c>
      <c r="AM61"/>
      <c r="AN61"/>
      <c r="AO61"/>
      <c r="AP61"/>
      <c r="AQ61"/>
      <c r="AR61"/>
      <c r="AS61"/>
      <c r="AT61"/>
      <c r="AU61"/>
      <c r="AV61"/>
      <c r="BE61" s="2">
        <v>14.72</v>
      </c>
      <c r="BK61" s="68" t="s">
        <v>151</v>
      </c>
      <c r="BL61" s="31" t="str">
        <f t="shared" si="17"/>
        <v>-</v>
      </c>
      <c r="BM61" s="7" t="str">
        <f t="shared" si="4"/>
        <v>-</v>
      </c>
    </row>
    <row r="62" spans="1:65" x14ac:dyDescent="0.2">
      <c r="A62" s="12">
        <v>42136</v>
      </c>
      <c r="C62" s="55" t="s">
        <v>152</v>
      </c>
      <c r="D62" s="67"/>
      <c r="H62" s="2">
        <v>474.15</v>
      </c>
      <c r="J62" s="16">
        <f t="shared" si="5"/>
        <v>0</v>
      </c>
      <c r="L62" s="16">
        <f t="shared" si="6"/>
        <v>474.15</v>
      </c>
      <c r="M62" s="16">
        <f t="shared" si="7"/>
        <v>0</v>
      </c>
      <c r="N62" s="38">
        <f t="shared" si="8"/>
        <v>31785.750000000007</v>
      </c>
      <c r="O62" s="38">
        <f t="shared" si="9"/>
        <v>16010.5</v>
      </c>
      <c r="P62" s="38">
        <f t="shared" si="10"/>
        <v>3973.3200000000015</v>
      </c>
      <c r="Q62" s="38">
        <f t="shared" si="11"/>
        <v>1001.71</v>
      </c>
      <c r="R62" s="38">
        <f t="shared" si="12"/>
        <v>435.64</v>
      </c>
      <c r="S62" s="38">
        <f t="shared" si="18"/>
        <v>1287.9099999999999</v>
      </c>
      <c r="T62" s="38">
        <f t="shared" si="13"/>
        <v>4000</v>
      </c>
      <c r="U62" s="38">
        <f t="shared" si="14"/>
        <v>765</v>
      </c>
      <c r="V62" s="70">
        <f t="shared" si="15"/>
        <v>27063.910000000007</v>
      </c>
      <c r="W62" s="19">
        <f t="shared" si="16"/>
        <v>3208.3200000000015</v>
      </c>
      <c r="AD62" s="2">
        <v>474.15</v>
      </c>
      <c r="AM62"/>
      <c r="AN62"/>
      <c r="AO62"/>
      <c r="AP62"/>
      <c r="AQ62"/>
      <c r="AR62"/>
      <c r="AS62"/>
      <c r="AT62"/>
      <c r="AU62"/>
      <c r="AV62"/>
      <c r="BK62" s="68" t="s">
        <v>153</v>
      </c>
      <c r="BL62" s="31" t="str">
        <f t="shared" si="17"/>
        <v>-</v>
      </c>
      <c r="BM62" s="7" t="str">
        <f t="shared" si="4"/>
        <v>-</v>
      </c>
    </row>
    <row r="63" spans="1:65" x14ac:dyDescent="0.2">
      <c r="A63" s="12">
        <v>42136</v>
      </c>
      <c r="C63" s="55" t="s">
        <v>152</v>
      </c>
      <c r="H63" s="2">
        <v>98.49</v>
      </c>
      <c r="J63" s="16">
        <f t="shared" si="5"/>
        <v>0</v>
      </c>
      <c r="L63" s="16">
        <f t="shared" si="6"/>
        <v>98.49</v>
      </c>
      <c r="M63" s="16">
        <f t="shared" si="7"/>
        <v>0</v>
      </c>
      <c r="N63" s="38">
        <f t="shared" si="8"/>
        <v>31785.750000000007</v>
      </c>
      <c r="O63" s="38">
        <f t="shared" si="9"/>
        <v>16010.5</v>
      </c>
      <c r="P63" s="38">
        <f t="shared" si="10"/>
        <v>4071.8100000000013</v>
      </c>
      <c r="Q63" s="38">
        <f t="shared" si="11"/>
        <v>1001.71</v>
      </c>
      <c r="R63" s="38">
        <f t="shared" si="12"/>
        <v>435.64</v>
      </c>
      <c r="S63" s="38">
        <f t="shared" si="18"/>
        <v>1287.9099999999999</v>
      </c>
      <c r="T63" s="38">
        <f t="shared" si="13"/>
        <v>4000</v>
      </c>
      <c r="U63" s="38">
        <f t="shared" si="14"/>
        <v>765</v>
      </c>
      <c r="V63" s="70">
        <f t="shared" si="15"/>
        <v>27063.910000000007</v>
      </c>
      <c r="W63" s="19">
        <f t="shared" si="16"/>
        <v>3306.8100000000013</v>
      </c>
      <c r="AD63" s="2">
        <v>98.49</v>
      </c>
      <c r="AM63"/>
      <c r="AN63"/>
      <c r="AO63"/>
      <c r="AP63"/>
      <c r="AQ63"/>
      <c r="AR63"/>
      <c r="AS63"/>
      <c r="AT63"/>
      <c r="AU63"/>
      <c r="AV63"/>
      <c r="BK63" s="68" t="s">
        <v>153</v>
      </c>
      <c r="BL63" s="31" t="str">
        <f t="shared" si="17"/>
        <v>-</v>
      </c>
      <c r="BM63" s="7" t="str">
        <f t="shared" si="4"/>
        <v>-</v>
      </c>
    </row>
    <row r="64" spans="1:65" x14ac:dyDescent="0.2">
      <c r="A64" s="12">
        <v>42136</v>
      </c>
      <c r="C64" s="55" t="s">
        <v>152</v>
      </c>
      <c r="H64" s="2">
        <v>61.19</v>
      </c>
      <c r="J64" s="16">
        <f t="shared" si="5"/>
        <v>0</v>
      </c>
      <c r="L64" s="16">
        <f t="shared" si="6"/>
        <v>61.19</v>
      </c>
      <c r="M64" s="16">
        <f t="shared" si="7"/>
        <v>0</v>
      </c>
      <c r="N64" s="38">
        <f t="shared" si="8"/>
        <v>31785.750000000007</v>
      </c>
      <c r="O64" s="38">
        <f t="shared" si="9"/>
        <v>16010.5</v>
      </c>
      <c r="P64" s="38">
        <f t="shared" si="10"/>
        <v>4133.0000000000009</v>
      </c>
      <c r="Q64" s="38">
        <f t="shared" si="11"/>
        <v>1001.71</v>
      </c>
      <c r="R64" s="38">
        <f t="shared" si="12"/>
        <v>435.64</v>
      </c>
      <c r="S64" s="38">
        <f t="shared" si="18"/>
        <v>1287.9099999999999</v>
      </c>
      <c r="T64" s="38">
        <f t="shared" si="13"/>
        <v>4000</v>
      </c>
      <c r="U64" s="38">
        <f t="shared" si="14"/>
        <v>765</v>
      </c>
      <c r="V64" s="70">
        <f t="shared" si="15"/>
        <v>27063.910000000007</v>
      </c>
      <c r="W64" s="19">
        <f t="shared" si="16"/>
        <v>3368.0000000000009</v>
      </c>
      <c r="AD64" s="2">
        <v>61.19</v>
      </c>
      <c r="AM64"/>
      <c r="AN64"/>
      <c r="AO64"/>
      <c r="AP64"/>
      <c r="AQ64"/>
      <c r="AR64"/>
      <c r="AS64"/>
      <c r="AT64"/>
      <c r="AU64"/>
      <c r="AV64"/>
      <c r="BK64" s="68" t="s">
        <v>153</v>
      </c>
      <c r="BL64" s="31" t="str">
        <f t="shared" si="17"/>
        <v>-</v>
      </c>
      <c r="BM64" s="7" t="str">
        <f t="shared" si="4"/>
        <v>-</v>
      </c>
    </row>
    <row r="65" spans="1:65" x14ac:dyDescent="0.2">
      <c r="A65" s="12">
        <v>42142</v>
      </c>
      <c r="C65" s="55" t="s">
        <v>152</v>
      </c>
      <c r="H65" s="2">
        <v>63.32</v>
      </c>
      <c r="J65" s="16">
        <f t="shared" si="5"/>
        <v>0</v>
      </c>
      <c r="L65" s="16">
        <f t="shared" si="6"/>
        <v>63.32</v>
      </c>
      <c r="M65" s="16">
        <f t="shared" si="7"/>
        <v>0</v>
      </c>
      <c r="N65" s="38">
        <f t="shared" si="8"/>
        <v>31785.750000000007</v>
      </c>
      <c r="O65" s="38">
        <f t="shared" si="9"/>
        <v>16010.5</v>
      </c>
      <c r="P65" s="38">
        <f t="shared" si="10"/>
        <v>4196.3200000000006</v>
      </c>
      <c r="Q65" s="38">
        <f t="shared" si="11"/>
        <v>1001.71</v>
      </c>
      <c r="R65" s="38">
        <f t="shared" si="12"/>
        <v>435.64</v>
      </c>
      <c r="S65" s="38">
        <f t="shared" si="18"/>
        <v>1287.9099999999999</v>
      </c>
      <c r="T65" s="38">
        <f t="shared" si="13"/>
        <v>4000</v>
      </c>
      <c r="U65" s="38">
        <f t="shared" si="14"/>
        <v>765</v>
      </c>
      <c r="V65" s="70">
        <f t="shared" si="15"/>
        <v>27063.910000000007</v>
      </c>
      <c r="W65" s="19">
        <f t="shared" si="16"/>
        <v>3431.3200000000006</v>
      </c>
      <c r="AD65" s="2">
        <v>63.32</v>
      </c>
      <c r="AM65"/>
      <c r="AN65"/>
      <c r="AO65"/>
      <c r="AP65"/>
      <c r="AQ65"/>
      <c r="AR65"/>
      <c r="AS65"/>
      <c r="AT65"/>
      <c r="AU65"/>
      <c r="AV65"/>
      <c r="BK65" s="68" t="s">
        <v>153</v>
      </c>
      <c r="BL65" s="31" t="str">
        <f t="shared" si="17"/>
        <v>-</v>
      </c>
      <c r="BM65" s="7" t="str">
        <f t="shared" si="4"/>
        <v>-</v>
      </c>
    </row>
    <row r="66" spans="1:65" x14ac:dyDescent="0.2">
      <c r="A66" s="12">
        <v>42143</v>
      </c>
      <c r="C66" s="55" t="s">
        <v>154</v>
      </c>
      <c r="G66" s="2">
        <v>35</v>
      </c>
      <c r="J66" s="16">
        <f t="shared" si="5"/>
        <v>35</v>
      </c>
      <c r="L66" s="16">
        <f t="shared" si="6"/>
        <v>0</v>
      </c>
      <c r="M66" s="16">
        <f t="shared" si="7"/>
        <v>0</v>
      </c>
      <c r="N66" s="38">
        <f t="shared" si="8"/>
        <v>31820.750000000007</v>
      </c>
      <c r="O66" s="38">
        <f t="shared" si="9"/>
        <v>16010.5</v>
      </c>
      <c r="P66" s="38">
        <f t="shared" si="10"/>
        <v>4196.3200000000006</v>
      </c>
      <c r="Q66" s="38">
        <f t="shared" si="11"/>
        <v>1001.71</v>
      </c>
      <c r="R66" s="38">
        <f t="shared" si="12"/>
        <v>435.64</v>
      </c>
      <c r="S66" s="38">
        <f t="shared" si="18"/>
        <v>1287.9099999999999</v>
      </c>
      <c r="T66" s="38">
        <f t="shared" si="13"/>
        <v>4000</v>
      </c>
      <c r="U66" s="38">
        <f t="shared" si="14"/>
        <v>765</v>
      </c>
      <c r="V66" s="70">
        <f t="shared" si="15"/>
        <v>27098.910000000007</v>
      </c>
      <c r="W66" s="19">
        <f t="shared" si="16"/>
        <v>3431.3200000000006</v>
      </c>
      <c r="AC66" s="2">
        <v>35</v>
      </c>
      <c r="AM66"/>
      <c r="AN66"/>
      <c r="AO66"/>
      <c r="AP66"/>
      <c r="AQ66"/>
      <c r="AR66"/>
      <c r="AS66"/>
      <c r="AT66"/>
      <c r="AU66"/>
      <c r="AV66"/>
      <c r="BK66" s="68" t="s">
        <v>155</v>
      </c>
      <c r="BL66" s="31" t="str">
        <f t="shared" si="17"/>
        <v>-</v>
      </c>
      <c r="BM66" s="7" t="str">
        <f t="shared" si="4"/>
        <v>-</v>
      </c>
    </row>
    <row r="67" spans="1:65" x14ac:dyDescent="0.2">
      <c r="A67" s="12">
        <v>42156</v>
      </c>
      <c r="B67" s="74" t="s">
        <v>112</v>
      </c>
      <c r="C67" s="55" t="s">
        <v>156</v>
      </c>
      <c r="E67" s="2">
        <v>2000</v>
      </c>
      <c r="J67" s="16">
        <f t="shared" si="5"/>
        <v>0</v>
      </c>
      <c r="L67" s="16">
        <f t="shared" si="6"/>
        <v>-2000</v>
      </c>
      <c r="M67" s="16">
        <f t="shared" si="7"/>
        <v>0</v>
      </c>
      <c r="N67" s="38">
        <f t="shared" si="8"/>
        <v>31820.750000000007</v>
      </c>
      <c r="O67" s="38">
        <f t="shared" si="9"/>
        <v>16010.5</v>
      </c>
      <c r="P67" s="38">
        <f t="shared" si="10"/>
        <v>2196.3200000000006</v>
      </c>
      <c r="Q67" s="38">
        <f t="shared" si="11"/>
        <v>1001.71</v>
      </c>
      <c r="R67" s="38">
        <f t="shared" si="12"/>
        <v>435.64</v>
      </c>
      <c r="S67" s="38">
        <f t="shared" si="18"/>
        <v>1287.9099999999999</v>
      </c>
      <c r="T67" s="38">
        <f t="shared" si="13"/>
        <v>4000</v>
      </c>
      <c r="U67" s="38">
        <f t="shared" si="14"/>
        <v>765</v>
      </c>
      <c r="V67" s="70">
        <f t="shared" si="15"/>
        <v>27098.910000000007</v>
      </c>
      <c r="W67" s="19">
        <f t="shared" si="16"/>
        <v>1431.3200000000006</v>
      </c>
      <c r="AM67"/>
      <c r="AN67"/>
      <c r="AO67"/>
      <c r="AP67" s="69"/>
      <c r="AQ67"/>
      <c r="AR67"/>
      <c r="AS67"/>
      <c r="AT67"/>
      <c r="AU67"/>
      <c r="AV67"/>
      <c r="BI67" s="2">
        <v>2000</v>
      </c>
      <c r="BK67" s="68" t="s">
        <v>157</v>
      </c>
      <c r="BL67" s="31" t="str">
        <f t="shared" si="17"/>
        <v>-</v>
      </c>
      <c r="BM67" s="7" t="str">
        <f t="shared" si="4"/>
        <v>-</v>
      </c>
    </row>
    <row r="68" spans="1:65" x14ac:dyDescent="0.2">
      <c r="A68" s="12">
        <v>42156</v>
      </c>
      <c r="C68" s="55" t="s">
        <v>158</v>
      </c>
      <c r="D68" s="2">
        <v>411.15</v>
      </c>
      <c r="J68" s="16">
        <f t="shared" si="5"/>
        <v>-411.15</v>
      </c>
      <c r="L68" s="16">
        <f t="shared" si="6"/>
        <v>0</v>
      </c>
      <c r="M68" s="16">
        <f t="shared" si="7"/>
        <v>0</v>
      </c>
      <c r="N68" s="38">
        <f t="shared" si="8"/>
        <v>31409.600000000006</v>
      </c>
      <c r="O68" s="38">
        <f t="shared" si="9"/>
        <v>16010.5</v>
      </c>
      <c r="P68" s="38">
        <f t="shared" si="10"/>
        <v>2196.3200000000006</v>
      </c>
      <c r="Q68" s="38">
        <f t="shared" si="11"/>
        <v>1001.71</v>
      </c>
      <c r="R68" s="38">
        <f>R67+J68</f>
        <v>24.490000000000009</v>
      </c>
      <c r="S68" s="38">
        <f t="shared" si="18"/>
        <v>1287.9099999999999</v>
      </c>
      <c r="T68" s="38">
        <f t="shared" si="13"/>
        <v>4000</v>
      </c>
      <c r="U68" s="38">
        <f t="shared" si="14"/>
        <v>765</v>
      </c>
      <c r="V68" s="70">
        <f t="shared" si="15"/>
        <v>27098.910000000003</v>
      </c>
      <c r="W68" s="19">
        <f t="shared" si="16"/>
        <v>1431.3200000000006</v>
      </c>
      <c r="AM68"/>
      <c r="AN68"/>
      <c r="AO68"/>
      <c r="AP68"/>
      <c r="AQ68"/>
      <c r="AR68"/>
      <c r="AS68"/>
      <c r="AT68"/>
      <c r="AU68"/>
      <c r="AV68"/>
      <c r="BA68" s="2">
        <v>411.15</v>
      </c>
      <c r="BK68" s="68" t="s">
        <v>159</v>
      </c>
      <c r="BL68" s="31" t="str">
        <f t="shared" si="17"/>
        <v>-</v>
      </c>
      <c r="BM68" s="7" t="str">
        <f t="shared" si="4"/>
        <v>-</v>
      </c>
    </row>
    <row r="69" spans="1:65" x14ac:dyDescent="0.2">
      <c r="A69" s="12">
        <v>42157</v>
      </c>
      <c r="C69" s="55" t="s">
        <v>84</v>
      </c>
      <c r="H69" s="2">
        <v>35</v>
      </c>
      <c r="J69" s="16">
        <f t="shared" si="5"/>
        <v>0</v>
      </c>
      <c r="L69" s="16">
        <f t="shared" si="6"/>
        <v>35</v>
      </c>
      <c r="M69" s="16">
        <f t="shared" si="7"/>
        <v>0</v>
      </c>
      <c r="N69" s="38">
        <f t="shared" si="8"/>
        <v>31409.600000000006</v>
      </c>
      <c r="O69" s="38">
        <f t="shared" si="9"/>
        <v>16010.5</v>
      </c>
      <c r="P69" s="38">
        <f t="shared" si="10"/>
        <v>2231.3200000000006</v>
      </c>
      <c r="Q69" s="38">
        <f t="shared" si="11"/>
        <v>1001.71</v>
      </c>
      <c r="R69" s="38">
        <f t="shared" si="12"/>
        <v>24.490000000000009</v>
      </c>
      <c r="S69" s="38">
        <f t="shared" si="18"/>
        <v>1287.9099999999999</v>
      </c>
      <c r="T69" s="38">
        <f t="shared" si="13"/>
        <v>4000</v>
      </c>
      <c r="U69" s="38">
        <f t="shared" si="14"/>
        <v>765</v>
      </c>
      <c r="V69" s="70">
        <f t="shared" si="15"/>
        <v>27098.910000000003</v>
      </c>
      <c r="W69" s="19">
        <f t="shared" si="16"/>
        <v>1466.3200000000006</v>
      </c>
      <c r="AD69" s="2">
        <v>35</v>
      </c>
      <c r="AM69"/>
      <c r="AN69"/>
      <c r="AO69"/>
      <c r="AP69"/>
      <c r="AQ69"/>
      <c r="AR69"/>
      <c r="AS69"/>
      <c r="AT69"/>
      <c r="AU69"/>
      <c r="AV69"/>
      <c r="BK69" s="68" t="s">
        <v>85</v>
      </c>
      <c r="BL69" s="31" t="str">
        <f t="shared" si="17"/>
        <v>-</v>
      </c>
      <c r="BM69" s="7" t="str">
        <f t="shared" si="4"/>
        <v>-</v>
      </c>
    </row>
    <row r="70" spans="1:65" x14ac:dyDescent="0.2">
      <c r="A70" s="12">
        <v>42163</v>
      </c>
      <c r="B70" s="10">
        <v>300276</v>
      </c>
      <c r="C70" s="55" t="s">
        <v>90</v>
      </c>
      <c r="D70" s="2">
        <v>61.2</v>
      </c>
      <c r="J70" s="16">
        <f t="shared" si="5"/>
        <v>-61.2</v>
      </c>
      <c r="L70" s="16">
        <f t="shared" si="6"/>
        <v>0</v>
      </c>
      <c r="M70" s="16">
        <f t="shared" si="7"/>
        <v>0</v>
      </c>
      <c r="N70" s="38">
        <f t="shared" si="8"/>
        <v>31348.400000000005</v>
      </c>
      <c r="O70" s="38">
        <f t="shared" si="9"/>
        <v>16010.5</v>
      </c>
      <c r="P70" s="38">
        <f t="shared" si="10"/>
        <v>2231.3200000000006</v>
      </c>
      <c r="Q70" s="38">
        <f t="shared" si="11"/>
        <v>1001.71</v>
      </c>
      <c r="R70" s="38">
        <f t="shared" si="12"/>
        <v>24.490000000000009</v>
      </c>
      <c r="S70" s="38">
        <f t="shared" si="18"/>
        <v>1287.9099999999999</v>
      </c>
      <c r="T70" s="38">
        <f t="shared" si="13"/>
        <v>4000</v>
      </c>
      <c r="U70" s="38">
        <f t="shared" si="14"/>
        <v>765</v>
      </c>
      <c r="V70" s="70">
        <f t="shared" si="15"/>
        <v>27037.710000000003</v>
      </c>
      <c r="W70" s="19">
        <f t="shared" si="16"/>
        <v>1466.3200000000006</v>
      </c>
      <c r="AI70" s="2">
        <v>61.2</v>
      </c>
      <c r="AM70"/>
      <c r="AN70"/>
      <c r="AO70"/>
      <c r="AP70"/>
      <c r="AQ70"/>
      <c r="AR70"/>
      <c r="AS70"/>
      <c r="AT70"/>
      <c r="AU70"/>
      <c r="AV70"/>
      <c r="BK70" s="68" t="s">
        <v>91</v>
      </c>
      <c r="BL70" s="31" t="str">
        <f t="shared" si="17"/>
        <v>-</v>
      </c>
      <c r="BM70" s="7" t="str">
        <f t="shared" si="4"/>
        <v>-</v>
      </c>
    </row>
    <row r="71" spans="1:65" x14ac:dyDescent="0.2">
      <c r="A71" s="12">
        <v>42163</v>
      </c>
      <c r="B71" s="10">
        <v>300277</v>
      </c>
      <c r="C71" s="55" t="s">
        <v>133</v>
      </c>
      <c r="D71" s="2">
        <v>15.45</v>
      </c>
      <c r="J71" s="16">
        <f t="shared" si="5"/>
        <v>-15.45</v>
      </c>
      <c r="L71" s="16">
        <f t="shared" si="6"/>
        <v>0</v>
      </c>
      <c r="M71" s="16">
        <f t="shared" si="7"/>
        <v>0</v>
      </c>
      <c r="N71" s="38">
        <f t="shared" si="8"/>
        <v>31332.950000000004</v>
      </c>
      <c r="O71" s="38">
        <f t="shared" si="9"/>
        <v>16010.5</v>
      </c>
      <c r="P71" s="38">
        <f t="shared" si="10"/>
        <v>2231.3200000000006</v>
      </c>
      <c r="Q71" s="38">
        <f t="shared" si="11"/>
        <v>1001.71</v>
      </c>
      <c r="R71" s="38">
        <f t="shared" si="12"/>
        <v>24.490000000000009</v>
      </c>
      <c r="S71" s="38">
        <f t="shared" si="18"/>
        <v>1287.9099999999999</v>
      </c>
      <c r="T71" s="38">
        <f t="shared" si="13"/>
        <v>4000</v>
      </c>
      <c r="U71" s="38">
        <f t="shared" si="14"/>
        <v>765</v>
      </c>
      <c r="V71" s="70">
        <f t="shared" si="15"/>
        <v>27022.260000000002</v>
      </c>
      <c r="W71" s="19">
        <f t="shared" si="16"/>
        <v>1466.3200000000006</v>
      </c>
      <c r="AI71" s="2">
        <v>15.45</v>
      </c>
      <c r="AM71"/>
      <c r="AN71"/>
      <c r="AO71"/>
      <c r="AP71"/>
      <c r="AQ71"/>
      <c r="AR71"/>
      <c r="AS71"/>
      <c r="AT71"/>
      <c r="AU71"/>
      <c r="AV71"/>
      <c r="BK71" s="68" t="s">
        <v>160</v>
      </c>
      <c r="BL71" s="31" t="str">
        <f t="shared" si="17"/>
        <v>-</v>
      </c>
      <c r="BM71" s="7" t="str">
        <f t="shared" si="4"/>
        <v>-</v>
      </c>
    </row>
    <row r="72" spans="1:65" x14ac:dyDescent="0.2">
      <c r="A72" s="12">
        <v>42163</v>
      </c>
      <c r="B72" s="10">
        <v>300278</v>
      </c>
      <c r="C72" s="55" t="s">
        <v>99</v>
      </c>
      <c r="D72" s="2">
        <v>168</v>
      </c>
      <c r="J72" s="16">
        <f t="shared" si="5"/>
        <v>-168</v>
      </c>
      <c r="L72" s="16">
        <f t="shared" si="6"/>
        <v>0</v>
      </c>
      <c r="M72" s="16">
        <f t="shared" si="7"/>
        <v>0</v>
      </c>
      <c r="N72" s="38">
        <f t="shared" si="8"/>
        <v>31164.950000000004</v>
      </c>
      <c r="O72" s="38">
        <f t="shared" si="9"/>
        <v>16010.5</v>
      </c>
      <c r="P72" s="38">
        <f t="shared" si="10"/>
        <v>2231.3200000000006</v>
      </c>
      <c r="Q72" s="38">
        <f t="shared" si="11"/>
        <v>1001.71</v>
      </c>
      <c r="R72" s="38">
        <f t="shared" si="12"/>
        <v>24.490000000000009</v>
      </c>
      <c r="S72" s="38">
        <f t="shared" si="18"/>
        <v>1287.9099999999999</v>
      </c>
      <c r="T72" s="38">
        <f t="shared" si="13"/>
        <v>4000</v>
      </c>
      <c r="U72" s="38">
        <f t="shared" si="14"/>
        <v>765</v>
      </c>
      <c r="V72" s="70">
        <f t="shared" si="15"/>
        <v>26854.260000000002</v>
      </c>
      <c r="W72" s="19">
        <f t="shared" si="16"/>
        <v>1466.3200000000006</v>
      </c>
      <c r="AM72"/>
      <c r="AN72"/>
      <c r="AO72"/>
      <c r="AP72"/>
      <c r="AQ72"/>
      <c r="AR72"/>
      <c r="AS72"/>
      <c r="AT72"/>
      <c r="AU72"/>
      <c r="AV72"/>
      <c r="BH72" s="2">
        <v>28</v>
      </c>
      <c r="BI72" s="2">
        <v>140</v>
      </c>
      <c r="BK72" s="68" t="s">
        <v>100</v>
      </c>
      <c r="BL72" s="31" t="str">
        <f t="shared" si="17"/>
        <v>-</v>
      </c>
      <c r="BM72" s="7" t="str">
        <f t="shared" si="4"/>
        <v>-</v>
      </c>
    </row>
    <row r="73" spans="1:65" x14ac:dyDescent="0.2">
      <c r="A73" s="12">
        <v>42163</v>
      </c>
      <c r="B73" s="10">
        <v>300279</v>
      </c>
      <c r="C73" s="55" t="s">
        <v>161</v>
      </c>
      <c r="D73" s="2">
        <v>30</v>
      </c>
      <c r="J73" s="16">
        <f t="shared" si="5"/>
        <v>-30</v>
      </c>
      <c r="L73" s="16">
        <f t="shared" si="6"/>
        <v>0</v>
      </c>
      <c r="M73" s="16">
        <f t="shared" si="7"/>
        <v>0</v>
      </c>
      <c r="N73" s="38">
        <f t="shared" si="8"/>
        <v>31134.950000000004</v>
      </c>
      <c r="O73" s="38">
        <f t="shared" si="9"/>
        <v>16010.5</v>
      </c>
      <c r="P73" s="38">
        <f t="shared" si="10"/>
        <v>2231.3200000000006</v>
      </c>
      <c r="Q73" s="38">
        <f t="shared" si="11"/>
        <v>1001.71</v>
      </c>
      <c r="R73" s="38">
        <f t="shared" si="12"/>
        <v>24.490000000000009</v>
      </c>
      <c r="S73" s="38">
        <f t="shared" si="18"/>
        <v>1287.9099999999999</v>
      </c>
      <c r="T73" s="38">
        <f t="shared" si="13"/>
        <v>4000</v>
      </c>
      <c r="U73" s="38">
        <f t="shared" si="14"/>
        <v>765</v>
      </c>
      <c r="V73" s="70">
        <f t="shared" si="15"/>
        <v>26824.260000000002</v>
      </c>
      <c r="W73" s="19">
        <f t="shared" si="16"/>
        <v>1466.3200000000006</v>
      </c>
      <c r="AM73"/>
      <c r="AN73"/>
      <c r="AO73"/>
      <c r="AP73"/>
      <c r="AQ73"/>
      <c r="AR73"/>
      <c r="AS73"/>
      <c r="AT73"/>
      <c r="AU73"/>
      <c r="AV73"/>
      <c r="BA73" s="2">
        <v>30</v>
      </c>
      <c r="BK73" s="68" t="s">
        <v>162</v>
      </c>
      <c r="BL73" s="31" t="str">
        <f t="shared" si="17"/>
        <v>-</v>
      </c>
      <c r="BM73" s="7" t="str">
        <f t="shared" si="4"/>
        <v>-</v>
      </c>
    </row>
    <row r="74" spans="1:65" x14ac:dyDescent="0.2">
      <c r="A74" s="12">
        <v>42163</v>
      </c>
      <c r="B74" s="74" t="s">
        <v>112</v>
      </c>
      <c r="C74" s="55" t="s">
        <v>94</v>
      </c>
      <c r="D74" s="2">
        <v>60</v>
      </c>
      <c r="J74" s="16">
        <f t="shared" si="5"/>
        <v>-60</v>
      </c>
      <c r="L74" s="16">
        <f t="shared" si="6"/>
        <v>0</v>
      </c>
      <c r="M74" s="16">
        <f t="shared" si="7"/>
        <v>0</v>
      </c>
      <c r="N74" s="38">
        <f t="shared" si="8"/>
        <v>31074.950000000004</v>
      </c>
      <c r="O74" s="38">
        <f t="shared" si="9"/>
        <v>16010.5</v>
      </c>
      <c r="P74" s="38">
        <f t="shared" si="10"/>
        <v>2231.3200000000006</v>
      </c>
      <c r="Q74" s="38">
        <f t="shared" si="11"/>
        <v>1001.71</v>
      </c>
      <c r="R74" s="38">
        <f t="shared" si="12"/>
        <v>24.490000000000009</v>
      </c>
      <c r="S74" s="38">
        <f t="shared" si="18"/>
        <v>1287.9099999999999</v>
      </c>
      <c r="T74" s="38">
        <f t="shared" si="13"/>
        <v>4000</v>
      </c>
      <c r="U74" s="38">
        <f t="shared" si="14"/>
        <v>765</v>
      </c>
      <c r="V74" s="70">
        <f t="shared" si="15"/>
        <v>26764.260000000002</v>
      </c>
      <c r="W74" s="19">
        <f t="shared" si="16"/>
        <v>1466.3200000000006</v>
      </c>
      <c r="AM74"/>
      <c r="AN74"/>
      <c r="AO74"/>
      <c r="AP74"/>
      <c r="AQ74"/>
      <c r="AR74"/>
      <c r="AS74"/>
      <c r="AT74">
        <v>36</v>
      </c>
      <c r="AU74" s="69">
        <v>24</v>
      </c>
      <c r="AV74"/>
      <c r="BK74" s="68" t="s">
        <v>163</v>
      </c>
      <c r="BL74" s="31" t="str">
        <f t="shared" si="17"/>
        <v>-</v>
      </c>
      <c r="BM74" s="7" t="str">
        <f t="shared" si="4"/>
        <v>-</v>
      </c>
    </row>
    <row r="75" spans="1:65" x14ac:dyDescent="0.2">
      <c r="A75" s="12">
        <v>42163</v>
      </c>
      <c r="B75" s="74" t="s">
        <v>112</v>
      </c>
      <c r="C75" s="55" t="s">
        <v>103</v>
      </c>
      <c r="D75" s="2">
        <v>155.88</v>
      </c>
      <c r="J75" s="16">
        <f t="shared" si="5"/>
        <v>-155.88</v>
      </c>
      <c r="L75" s="16">
        <f t="shared" si="6"/>
        <v>0</v>
      </c>
      <c r="M75" s="16">
        <f t="shared" si="7"/>
        <v>0</v>
      </c>
      <c r="N75" s="38">
        <f t="shared" si="8"/>
        <v>30919.070000000003</v>
      </c>
      <c r="O75" s="38">
        <f t="shared" si="9"/>
        <v>16010.5</v>
      </c>
      <c r="P75" s="38">
        <f t="shared" si="10"/>
        <v>2231.3200000000006</v>
      </c>
      <c r="Q75" s="38">
        <f t="shared" si="11"/>
        <v>1001.71</v>
      </c>
      <c r="R75" s="38">
        <f t="shared" si="12"/>
        <v>24.490000000000009</v>
      </c>
      <c r="S75" s="38">
        <f t="shared" si="18"/>
        <v>1287.9099999999999</v>
      </c>
      <c r="T75" s="38">
        <f t="shared" si="13"/>
        <v>4000</v>
      </c>
      <c r="U75" s="38">
        <f t="shared" si="14"/>
        <v>765</v>
      </c>
      <c r="V75" s="70">
        <f t="shared" si="15"/>
        <v>26608.38</v>
      </c>
      <c r="W75" s="19">
        <f t="shared" si="16"/>
        <v>1466.3200000000006</v>
      </c>
      <c r="AJ75" s="2">
        <v>134.28</v>
      </c>
      <c r="AK75" s="2">
        <v>21.6</v>
      </c>
      <c r="AM75"/>
      <c r="AN75"/>
      <c r="AO75"/>
      <c r="AP75"/>
      <c r="AQ75"/>
      <c r="AR75"/>
      <c r="AS75"/>
      <c r="AT75"/>
      <c r="AU75"/>
      <c r="AV75"/>
      <c r="BK75" s="68" t="s">
        <v>164</v>
      </c>
      <c r="BL75" s="31" t="str">
        <f t="shared" si="17"/>
        <v>-</v>
      </c>
      <c r="BM75" s="7" t="str">
        <f t="shared" si="4"/>
        <v>-</v>
      </c>
    </row>
    <row r="76" spans="1:65" x14ac:dyDescent="0.2">
      <c r="A76" s="12">
        <v>42163</v>
      </c>
      <c r="B76" s="74" t="s">
        <v>112</v>
      </c>
      <c r="C76" s="55" t="s">
        <v>105</v>
      </c>
      <c r="D76" s="2">
        <v>451.31</v>
      </c>
      <c r="J76" s="16">
        <f t="shared" ref="J76:J140" si="19">IF(D76&gt;0,((D76)*-1),(G76))</f>
        <v>-451.31</v>
      </c>
      <c r="L76" s="16">
        <f t="shared" ref="L76:L140" si="20">IF(E76&gt;0,((E76)*-1),(H76))</f>
        <v>0</v>
      </c>
      <c r="M76" s="16">
        <f t="shared" ref="M76:M140" si="21">IF(F76&gt;0,((F76)*-1),(I76))</f>
        <v>0</v>
      </c>
      <c r="N76" s="38">
        <f t="shared" si="8"/>
        <v>30467.760000000002</v>
      </c>
      <c r="O76" s="38">
        <f t="shared" si="9"/>
        <v>16010.5</v>
      </c>
      <c r="P76" s="38">
        <f t="shared" si="10"/>
        <v>2231.3200000000006</v>
      </c>
      <c r="Q76" s="38">
        <f t="shared" si="11"/>
        <v>1001.71</v>
      </c>
      <c r="R76" s="38">
        <f t="shared" si="12"/>
        <v>24.490000000000009</v>
      </c>
      <c r="S76" s="38">
        <f t="shared" si="18"/>
        <v>1287.9099999999999</v>
      </c>
      <c r="T76" s="38">
        <f t="shared" si="13"/>
        <v>4000</v>
      </c>
      <c r="U76" s="38">
        <f t="shared" si="14"/>
        <v>765</v>
      </c>
      <c r="V76" s="70">
        <f t="shared" si="15"/>
        <v>26157.07</v>
      </c>
      <c r="W76" s="19">
        <f t="shared" si="16"/>
        <v>1466.3200000000006</v>
      </c>
      <c r="AM76"/>
      <c r="AN76"/>
      <c r="AO76"/>
      <c r="AP76"/>
      <c r="AQ76"/>
      <c r="AR76"/>
      <c r="AS76"/>
      <c r="AT76"/>
      <c r="AU76"/>
      <c r="AV76"/>
      <c r="BD76" s="2">
        <v>451.31</v>
      </c>
      <c r="BK76" s="68" t="s">
        <v>165</v>
      </c>
      <c r="BL76" s="31" t="str">
        <f t="shared" ref="BL76:BL140" si="22">IF((D76-G76)+(E76-H76)+(F76-I76)=(-X76-Y76-Z76-AA76-AB76-AC76-AD76-AE76+AF76+AG76+AH76+AI76+AJ76+AK76+AL76+AM76+AN76+AO76+AP76+AQ76+AR76+AS76+AT76+AU76+AV76+AW76+AX76+AY76+AZ76+BA76+BB76+BC76+BD76+BE76+BF76+BG76+BH76+BI76+BJ76),"-","ERROR")</f>
        <v>-</v>
      </c>
      <c r="BM76" s="7" t="str">
        <f t="shared" ref="BM76:BM140" si="23">IF((D76-G76)+(E76-H76)+(F76-I76)=(-J76-K76-L76-M76),"-","ERROR")</f>
        <v>-</v>
      </c>
    </row>
    <row r="77" spans="1:65" x14ac:dyDescent="0.2">
      <c r="A77" s="12">
        <v>42163</v>
      </c>
      <c r="B77" s="74" t="s">
        <v>112</v>
      </c>
      <c r="C77" s="55" t="s">
        <v>105</v>
      </c>
      <c r="D77" s="2">
        <v>36.07</v>
      </c>
      <c r="J77" s="16">
        <f t="shared" si="19"/>
        <v>-36.07</v>
      </c>
      <c r="L77" s="16">
        <f t="shared" si="20"/>
        <v>0</v>
      </c>
      <c r="M77" s="16">
        <f t="shared" si="21"/>
        <v>0</v>
      </c>
      <c r="N77" s="38">
        <f t="shared" ref="N77:N125" si="24">N76+J77</f>
        <v>30431.690000000002</v>
      </c>
      <c r="O77" s="38">
        <f t="shared" ref="O77:O126" si="25">O76+K77</f>
        <v>16010.5</v>
      </c>
      <c r="P77" s="38">
        <f t="shared" ref="P77:P126" si="26">P76+L77</f>
        <v>2231.3200000000006</v>
      </c>
      <c r="Q77" s="38">
        <f t="shared" ref="Q77:Q126" si="27">Q76+M77</f>
        <v>1001.71</v>
      </c>
      <c r="R77" s="38">
        <f t="shared" ref="R77:R141" si="28">R76</f>
        <v>24.490000000000009</v>
      </c>
      <c r="S77" s="38">
        <f t="shared" si="18"/>
        <v>1287.9099999999999</v>
      </c>
      <c r="T77" s="38">
        <f t="shared" ref="T77:T141" si="29">T76</f>
        <v>4000</v>
      </c>
      <c r="U77" s="38">
        <f t="shared" ref="U77:U141" si="30">U76</f>
        <v>765</v>
      </c>
      <c r="V77" s="70">
        <f t="shared" ref="V77:V140" si="31">SUM(N77+Q77-R77-S77-T77)</f>
        <v>26121</v>
      </c>
      <c r="W77" s="19">
        <f t="shared" ref="W77:W126" si="32">SUM(P77-U77)</f>
        <v>1466.3200000000006</v>
      </c>
      <c r="AM77"/>
      <c r="AN77"/>
      <c r="AO77"/>
      <c r="AP77"/>
      <c r="AQ77"/>
      <c r="AR77"/>
      <c r="AS77"/>
      <c r="AT77"/>
      <c r="AU77"/>
      <c r="AV77"/>
      <c r="BC77" s="2">
        <v>36.07</v>
      </c>
      <c r="BK77" s="68" t="s">
        <v>166</v>
      </c>
      <c r="BL77" s="31" t="str">
        <f t="shared" si="22"/>
        <v>-</v>
      </c>
      <c r="BM77" s="7" t="str">
        <f t="shared" si="23"/>
        <v>-</v>
      </c>
    </row>
    <row r="78" spans="1:65" x14ac:dyDescent="0.2">
      <c r="A78" s="12">
        <v>42163</v>
      </c>
      <c r="B78" s="74" t="s">
        <v>112</v>
      </c>
      <c r="C78" s="55" t="s">
        <v>88</v>
      </c>
      <c r="D78" s="2">
        <v>146.30000000000001</v>
      </c>
      <c r="J78" s="16">
        <f t="shared" si="19"/>
        <v>-146.30000000000001</v>
      </c>
      <c r="L78" s="16">
        <f t="shared" si="20"/>
        <v>0</v>
      </c>
      <c r="M78" s="16">
        <f t="shared" si="21"/>
        <v>0</v>
      </c>
      <c r="N78" s="38">
        <f t="shared" si="24"/>
        <v>30285.390000000003</v>
      </c>
      <c r="O78" s="38">
        <f t="shared" si="25"/>
        <v>16010.5</v>
      </c>
      <c r="P78" s="38">
        <f t="shared" si="26"/>
        <v>2231.3200000000006</v>
      </c>
      <c r="Q78" s="38">
        <f t="shared" si="27"/>
        <v>1001.71</v>
      </c>
      <c r="R78" s="38">
        <f t="shared" si="28"/>
        <v>24.490000000000009</v>
      </c>
      <c r="S78" s="38">
        <f t="shared" si="18"/>
        <v>1287.9099999999999</v>
      </c>
      <c r="T78" s="38">
        <f t="shared" si="29"/>
        <v>4000</v>
      </c>
      <c r="U78" s="38">
        <f t="shared" si="30"/>
        <v>765</v>
      </c>
      <c r="V78" s="70">
        <f t="shared" si="31"/>
        <v>25974.7</v>
      </c>
      <c r="W78" s="19">
        <f t="shared" si="32"/>
        <v>1466.3200000000006</v>
      </c>
      <c r="AL78" s="2">
        <v>33.4</v>
      </c>
      <c r="AM78"/>
      <c r="AN78"/>
      <c r="AO78"/>
      <c r="AP78"/>
      <c r="AQ78"/>
      <c r="AR78"/>
      <c r="AS78"/>
      <c r="AT78"/>
      <c r="AU78"/>
      <c r="AV78"/>
      <c r="BE78" s="2">
        <v>112.9</v>
      </c>
      <c r="BK78" s="68" t="s">
        <v>167</v>
      </c>
      <c r="BL78" s="31" t="str">
        <f t="shared" si="22"/>
        <v>-</v>
      </c>
      <c r="BM78" s="7" t="str">
        <f t="shared" si="23"/>
        <v>-</v>
      </c>
    </row>
    <row r="79" spans="1:65" x14ac:dyDescent="0.2">
      <c r="A79" s="12">
        <v>42163</v>
      </c>
      <c r="B79" s="74" t="s">
        <v>112</v>
      </c>
      <c r="C79" s="55" t="s">
        <v>121</v>
      </c>
      <c r="E79" s="2">
        <v>164.85</v>
      </c>
      <c r="J79" s="16">
        <f t="shared" si="19"/>
        <v>0</v>
      </c>
      <c r="L79" s="16">
        <f t="shared" si="20"/>
        <v>-164.85</v>
      </c>
      <c r="M79" s="16">
        <f t="shared" si="21"/>
        <v>0</v>
      </c>
      <c r="N79" s="38">
        <f t="shared" si="24"/>
        <v>30285.390000000003</v>
      </c>
      <c r="O79" s="38">
        <f t="shared" si="25"/>
        <v>16010.5</v>
      </c>
      <c r="P79" s="38">
        <f t="shared" si="26"/>
        <v>2066.4700000000007</v>
      </c>
      <c r="Q79" s="38">
        <f t="shared" si="27"/>
        <v>1001.71</v>
      </c>
      <c r="R79" s="38">
        <f t="shared" si="28"/>
        <v>24.490000000000009</v>
      </c>
      <c r="S79" s="38">
        <f t="shared" si="18"/>
        <v>1287.9099999999999</v>
      </c>
      <c r="T79" s="38">
        <f t="shared" si="29"/>
        <v>4000</v>
      </c>
      <c r="U79" s="38">
        <f t="shared" si="30"/>
        <v>765</v>
      </c>
      <c r="V79" s="70">
        <f t="shared" si="31"/>
        <v>25974.7</v>
      </c>
      <c r="W79" s="19">
        <f t="shared" si="32"/>
        <v>1301.4700000000007</v>
      </c>
      <c r="AM79">
        <v>164.85</v>
      </c>
      <c r="AN79"/>
      <c r="AO79"/>
      <c r="AP79"/>
      <c r="AQ79"/>
      <c r="AR79"/>
      <c r="AS79"/>
      <c r="AT79"/>
      <c r="AU79"/>
      <c r="AV79"/>
      <c r="BK79" s="68" t="s">
        <v>168</v>
      </c>
      <c r="BL79" s="31" t="str">
        <f t="shared" si="22"/>
        <v>-</v>
      </c>
      <c r="BM79" s="7" t="str">
        <f t="shared" si="23"/>
        <v>-</v>
      </c>
    </row>
    <row r="80" spans="1:65" x14ac:dyDescent="0.2">
      <c r="A80" s="12">
        <v>42163</v>
      </c>
      <c r="B80" s="74" t="s">
        <v>112</v>
      </c>
      <c r="C80" s="55" t="s">
        <v>105</v>
      </c>
      <c r="E80" s="2">
        <v>85.96</v>
      </c>
      <c r="J80" s="16">
        <f t="shared" si="19"/>
        <v>0</v>
      </c>
      <c r="L80" s="16">
        <f t="shared" si="20"/>
        <v>-85.96</v>
      </c>
      <c r="M80" s="16">
        <f t="shared" si="21"/>
        <v>0</v>
      </c>
      <c r="N80" s="38">
        <f t="shared" si="24"/>
        <v>30285.390000000003</v>
      </c>
      <c r="O80" s="38">
        <f t="shared" si="25"/>
        <v>16010.5</v>
      </c>
      <c r="P80" s="38">
        <f t="shared" si="26"/>
        <v>1980.5100000000007</v>
      </c>
      <c r="Q80" s="38">
        <f t="shared" si="27"/>
        <v>1001.71</v>
      </c>
      <c r="R80" s="38">
        <f t="shared" si="28"/>
        <v>24.490000000000009</v>
      </c>
      <c r="S80" s="38">
        <f t="shared" si="18"/>
        <v>1287.9099999999999</v>
      </c>
      <c r="T80" s="38">
        <f t="shared" si="29"/>
        <v>4000</v>
      </c>
      <c r="U80" s="38">
        <f t="shared" si="30"/>
        <v>765</v>
      </c>
      <c r="V80" s="70">
        <f t="shared" si="31"/>
        <v>25974.7</v>
      </c>
      <c r="W80" s="19">
        <f t="shared" si="32"/>
        <v>1215.5100000000007</v>
      </c>
      <c r="AM80"/>
      <c r="AN80"/>
      <c r="AO80"/>
      <c r="AP80"/>
      <c r="AQ80"/>
      <c r="AR80"/>
      <c r="AS80"/>
      <c r="AT80"/>
      <c r="AU80"/>
      <c r="AV80"/>
      <c r="BD80" s="2">
        <v>85.96</v>
      </c>
      <c r="BK80" s="68" t="s">
        <v>169</v>
      </c>
      <c r="BL80" s="31" t="str">
        <f t="shared" si="22"/>
        <v>-</v>
      </c>
      <c r="BM80" s="7" t="str">
        <f t="shared" si="23"/>
        <v>-</v>
      </c>
    </row>
    <row r="81" spans="1:65" x14ac:dyDescent="0.2">
      <c r="A81" s="12">
        <v>42163</v>
      </c>
      <c r="B81" s="74" t="s">
        <v>112</v>
      </c>
      <c r="C81" s="55" t="s">
        <v>88</v>
      </c>
      <c r="E81" s="2">
        <v>20.5</v>
      </c>
      <c r="J81" s="16">
        <f t="shared" si="19"/>
        <v>0</v>
      </c>
      <c r="L81" s="16">
        <f t="shared" si="20"/>
        <v>-20.5</v>
      </c>
      <c r="M81" s="16">
        <f t="shared" si="21"/>
        <v>0</v>
      </c>
      <c r="N81" s="38">
        <f t="shared" si="24"/>
        <v>30285.390000000003</v>
      </c>
      <c r="O81" s="38">
        <f t="shared" si="25"/>
        <v>16010.5</v>
      </c>
      <c r="P81" s="38">
        <f t="shared" si="26"/>
        <v>1960.0100000000007</v>
      </c>
      <c r="Q81" s="38">
        <f t="shared" si="27"/>
        <v>1001.71</v>
      </c>
      <c r="R81" s="38">
        <f t="shared" si="28"/>
        <v>24.490000000000009</v>
      </c>
      <c r="S81" s="38">
        <f t="shared" si="18"/>
        <v>1287.9099999999999</v>
      </c>
      <c r="T81" s="38">
        <f t="shared" si="29"/>
        <v>4000</v>
      </c>
      <c r="U81" s="38">
        <f t="shared" si="30"/>
        <v>765</v>
      </c>
      <c r="V81" s="70">
        <f t="shared" si="31"/>
        <v>25974.7</v>
      </c>
      <c r="W81" s="19">
        <f t="shared" si="32"/>
        <v>1195.0100000000007</v>
      </c>
      <c r="AM81"/>
      <c r="AN81"/>
      <c r="AO81"/>
      <c r="AP81"/>
      <c r="AQ81"/>
      <c r="AR81"/>
      <c r="AS81"/>
      <c r="AT81"/>
      <c r="AU81"/>
      <c r="AV81"/>
      <c r="BE81" s="2">
        <v>20.5</v>
      </c>
      <c r="BK81" s="68" t="s">
        <v>151</v>
      </c>
      <c r="BL81" s="31" t="str">
        <f t="shared" si="22"/>
        <v>-</v>
      </c>
      <c r="BM81" s="7" t="str">
        <f t="shared" si="23"/>
        <v>-</v>
      </c>
    </row>
    <row r="82" spans="1:65" x14ac:dyDescent="0.2">
      <c r="A82" s="12">
        <v>42164</v>
      </c>
      <c r="C82" s="55" t="s">
        <v>125</v>
      </c>
      <c r="H82" s="2">
        <v>363.75</v>
      </c>
      <c r="J82" s="16">
        <f t="shared" si="19"/>
        <v>0</v>
      </c>
      <c r="L82" s="16">
        <f t="shared" si="20"/>
        <v>363.75</v>
      </c>
      <c r="M82" s="16">
        <f t="shared" si="21"/>
        <v>0</v>
      </c>
      <c r="N82" s="38">
        <f t="shared" si="24"/>
        <v>30285.390000000003</v>
      </c>
      <c r="O82" s="38">
        <f t="shared" si="25"/>
        <v>16010.5</v>
      </c>
      <c r="P82" s="38">
        <f t="shared" si="26"/>
        <v>2323.7600000000007</v>
      </c>
      <c r="Q82" s="38">
        <f t="shared" si="27"/>
        <v>1001.71</v>
      </c>
      <c r="R82" s="38">
        <f t="shared" si="28"/>
        <v>24.490000000000009</v>
      </c>
      <c r="S82" s="38">
        <f t="shared" si="18"/>
        <v>1287.9099999999999</v>
      </c>
      <c r="T82" s="38">
        <f t="shared" si="29"/>
        <v>4000</v>
      </c>
      <c r="U82" s="38">
        <f t="shared" si="30"/>
        <v>765</v>
      </c>
      <c r="V82" s="70">
        <f t="shared" si="31"/>
        <v>25974.7</v>
      </c>
      <c r="W82" s="19">
        <f t="shared" si="32"/>
        <v>1558.7600000000007</v>
      </c>
      <c r="AD82" s="2">
        <v>363.75</v>
      </c>
      <c r="AM82"/>
      <c r="AN82"/>
      <c r="AO82"/>
      <c r="AP82"/>
      <c r="AQ82"/>
      <c r="AR82"/>
      <c r="AS82"/>
      <c r="AT82"/>
      <c r="AU82"/>
      <c r="AV82"/>
      <c r="BK82" s="68" t="s">
        <v>126</v>
      </c>
      <c r="BL82" s="31" t="str">
        <f t="shared" si="22"/>
        <v>-</v>
      </c>
      <c r="BM82" s="7" t="str">
        <f t="shared" si="23"/>
        <v>-</v>
      </c>
    </row>
    <row r="83" spans="1:65" x14ac:dyDescent="0.2">
      <c r="A83" s="12">
        <v>42164</v>
      </c>
      <c r="C83" s="55" t="s">
        <v>152</v>
      </c>
      <c r="H83" s="2">
        <v>63.32</v>
      </c>
      <c r="J83" s="16">
        <f t="shared" si="19"/>
        <v>0</v>
      </c>
      <c r="L83" s="16">
        <f t="shared" si="20"/>
        <v>63.32</v>
      </c>
      <c r="M83" s="16">
        <f t="shared" si="21"/>
        <v>0</v>
      </c>
      <c r="N83" s="38">
        <f t="shared" si="24"/>
        <v>30285.390000000003</v>
      </c>
      <c r="O83" s="38">
        <f t="shared" si="25"/>
        <v>16010.5</v>
      </c>
      <c r="P83" s="38">
        <f t="shared" si="26"/>
        <v>2387.0800000000008</v>
      </c>
      <c r="Q83" s="38">
        <f t="shared" si="27"/>
        <v>1001.71</v>
      </c>
      <c r="R83" s="38">
        <f t="shared" si="28"/>
        <v>24.490000000000009</v>
      </c>
      <c r="S83" s="38">
        <f t="shared" si="18"/>
        <v>1287.9099999999999</v>
      </c>
      <c r="T83" s="38">
        <f t="shared" si="29"/>
        <v>4000</v>
      </c>
      <c r="U83" s="38">
        <f t="shared" si="30"/>
        <v>765</v>
      </c>
      <c r="V83" s="70">
        <f t="shared" si="31"/>
        <v>25974.7</v>
      </c>
      <c r="W83" s="19">
        <f t="shared" si="32"/>
        <v>1622.0800000000008</v>
      </c>
      <c r="AD83" s="2">
        <v>63.32</v>
      </c>
      <c r="AM83"/>
      <c r="AN83"/>
      <c r="AO83"/>
      <c r="AP83"/>
      <c r="AQ83"/>
      <c r="AR83"/>
      <c r="AS83"/>
      <c r="AT83"/>
      <c r="AU83"/>
      <c r="AV83"/>
      <c r="BK83" s="68" t="s">
        <v>153</v>
      </c>
      <c r="BL83" s="31" t="str">
        <f t="shared" si="22"/>
        <v>-</v>
      </c>
      <c r="BM83" s="7" t="str">
        <f t="shared" si="23"/>
        <v>-</v>
      </c>
    </row>
    <row r="84" spans="1:65" x14ac:dyDescent="0.2">
      <c r="A84" s="12">
        <v>42164</v>
      </c>
      <c r="C84" s="55" t="s">
        <v>125</v>
      </c>
      <c r="H84" s="2">
        <v>1176.25</v>
      </c>
      <c r="J84" s="16">
        <f t="shared" si="19"/>
        <v>0</v>
      </c>
      <c r="L84" s="16">
        <f t="shared" si="20"/>
        <v>1176.25</v>
      </c>
      <c r="M84" s="16">
        <f t="shared" si="21"/>
        <v>0</v>
      </c>
      <c r="N84" s="38">
        <f t="shared" si="24"/>
        <v>30285.390000000003</v>
      </c>
      <c r="O84" s="38">
        <f t="shared" si="25"/>
        <v>16010.5</v>
      </c>
      <c r="P84" s="38">
        <f t="shared" si="26"/>
        <v>3563.3300000000008</v>
      </c>
      <c r="Q84" s="38">
        <f t="shared" si="27"/>
        <v>1001.71</v>
      </c>
      <c r="R84" s="38">
        <f t="shared" si="28"/>
        <v>24.490000000000009</v>
      </c>
      <c r="S84" s="38">
        <f t="shared" si="18"/>
        <v>1287.9099999999999</v>
      </c>
      <c r="T84" s="38">
        <f t="shared" si="29"/>
        <v>4000</v>
      </c>
      <c r="U84" s="38">
        <f t="shared" si="30"/>
        <v>765</v>
      </c>
      <c r="V84" s="70">
        <f t="shared" si="31"/>
        <v>25974.7</v>
      </c>
      <c r="W84" s="19">
        <f t="shared" si="32"/>
        <v>2798.3300000000008</v>
      </c>
      <c r="AD84" s="2">
        <v>1176.25</v>
      </c>
      <c r="AM84"/>
      <c r="AN84"/>
      <c r="AO84"/>
      <c r="AP84"/>
      <c r="AQ84"/>
      <c r="AR84"/>
      <c r="AS84"/>
      <c r="AT84"/>
      <c r="AU84"/>
      <c r="AV84"/>
      <c r="BK84" s="68" t="s">
        <v>126</v>
      </c>
      <c r="BL84" s="31" t="str">
        <f t="shared" si="22"/>
        <v>-</v>
      </c>
      <c r="BM84" s="7" t="str">
        <f t="shared" si="23"/>
        <v>-</v>
      </c>
    </row>
    <row r="85" spans="1:65" x14ac:dyDescent="0.2">
      <c r="A85" s="12">
        <v>42164</v>
      </c>
      <c r="C85" s="55" t="s">
        <v>129</v>
      </c>
      <c r="G85" s="2">
        <v>10</v>
      </c>
      <c r="J85" s="16">
        <f t="shared" si="19"/>
        <v>10</v>
      </c>
      <c r="L85" s="16">
        <f t="shared" si="20"/>
        <v>0</v>
      </c>
      <c r="M85" s="16">
        <f t="shared" si="21"/>
        <v>0</v>
      </c>
      <c r="N85" s="38">
        <f t="shared" si="24"/>
        <v>30295.390000000003</v>
      </c>
      <c r="O85" s="38">
        <f t="shared" si="25"/>
        <v>16010.5</v>
      </c>
      <c r="P85" s="38">
        <f t="shared" si="26"/>
        <v>3563.3300000000008</v>
      </c>
      <c r="Q85" s="38">
        <f t="shared" si="27"/>
        <v>1001.71</v>
      </c>
      <c r="R85" s="38">
        <f t="shared" si="28"/>
        <v>24.490000000000009</v>
      </c>
      <c r="S85" s="38">
        <f>S84+10</f>
        <v>1297.9099999999999</v>
      </c>
      <c r="T85" s="38">
        <f t="shared" si="29"/>
        <v>4000</v>
      </c>
      <c r="U85" s="38">
        <f t="shared" si="30"/>
        <v>765</v>
      </c>
      <c r="V85" s="70">
        <f t="shared" si="31"/>
        <v>25974.7</v>
      </c>
      <c r="W85" s="19">
        <f t="shared" si="32"/>
        <v>2798.3300000000008</v>
      </c>
      <c r="Z85" s="2">
        <v>10</v>
      </c>
      <c r="AM85"/>
      <c r="AN85"/>
      <c r="AO85"/>
      <c r="AP85"/>
      <c r="AQ85"/>
      <c r="AR85"/>
      <c r="AS85"/>
      <c r="AT85"/>
      <c r="AU85"/>
      <c r="AV85"/>
      <c r="BK85" s="68" t="s">
        <v>130</v>
      </c>
      <c r="BL85" s="31" t="str">
        <f t="shared" si="22"/>
        <v>-</v>
      </c>
      <c r="BM85" s="7" t="str">
        <f t="shared" si="23"/>
        <v>-</v>
      </c>
    </row>
    <row r="86" spans="1:65" x14ac:dyDescent="0.2">
      <c r="A86" s="12">
        <v>42166</v>
      </c>
      <c r="C86" s="55" t="s">
        <v>170</v>
      </c>
      <c r="G86" s="2">
        <v>127.59</v>
      </c>
      <c r="J86" s="16">
        <f t="shared" si="19"/>
        <v>127.59</v>
      </c>
      <c r="L86" s="16">
        <f t="shared" si="20"/>
        <v>0</v>
      </c>
      <c r="M86" s="16">
        <f t="shared" si="21"/>
        <v>0</v>
      </c>
      <c r="N86" s="38">
        <f t="shared" si="24"/>
        <v>30422.980000000003</v>
      </c>
      <c r="O86" s="38">
        <f t="shared" si="25"/>
        <v>16010.5</v>
      </c>
      <c r="P86" s="38">
        <f t="shared" si="26"/>
        <v>3563.3300000000008</v>
      </c>
      <c r="Q86" s="38">
        <f t="shared" si="27"/>
        <v>1001.71</v>
      </c>
      <c r="R86" s="38">
        <f t="shared" si="28"/>
        <v>24.490000000000009</v>
      </c>
      <c r="S86" s="38">
        <f t="shared" si="18"/>
        <v>1297.9099999999999</v>
      </c>
      <c r="T86" s="38">
        <f t="shared" si="29"/>
        <v>4000</v>
      </c>
      <c r="U86" s="38">
        <f t="shared" si="30"/>
        <v>765</v>
      </c>
      <c r="V86" s="70">
        <f t="shared" si="31"/>
        <v>26102.29</v>
      </c>
      <c r="W86" s="19">
        <f t="shared" si="32"/>
        <v>2798.3300000000008</v>
      </c>
      <c r="AC86" s="2">
        <v>127.59</v>
      </c>
      <c r="AM86"/>
      <c r="AN86"/>
      <c r="AO86"/>
      <c r="AP86"/>
      <c r="AQ86"/>
      <c r="AR86"/>
      <c r="AS86"/>
      <c r="AT86"/>
      <c r="AU86"/>
      <c r="AV86"/>
      <c r="BK86" s="68" t="s">
        <v>171</v>
      </c>
      <c r="BL86" s="31" t="str">
        <f t="shared" si="22"/>
        <v>-</v>
      </c>
      <c r="BM86" s="7" t="str">
        <f t="shared" si="23"/>
        <v>-</v>
      </c>
    </row>
    <row r="87" spans="1:65" x14ac:dyDescent="0.2">
      <c r="A87" s="12">
        <v>42172</v>
      </c>
      <c r="C87" s="55" t="s">
        <v>84</v>
      </c>
      <c r="H87" s="2">
        <v>35</v>
      </c>
      <c r="J87" s="16">
        <f t="shared" si="19"/>
        <v>0</v>
      </c>
      <c r="L87" s="16">
        <f t="shared" si="20"/>
        <v>35</v>
      </c>
      <c r="M87" s="16">
        <f t="shared" si="21"/>
        <v>0</v>
      </c>
      <c r="N87" s="38">
        <f t="shared" si="24"/>
        <v>30422.980000000003</v>
      </c>
      <c r="O87" s="38">
        <f t="shared" si="25"/>
        <v>16010.5</v>
      </c>
      <c r="P87" s="38">
        <f t="shared" si="26"/>
        <v>3598.3300000000008</v>
      </c>
      <c r="Q87" s="38">
        <f t="shared" si="27"/>
        <v>1001.71</v>
      </c>
      <c r="R87" s="38">
        <f t="shared" si="28"/>
        <v>24.490000000000009</v>
      </c>
      <c r="S87" s="38">
        <f t="shared" si="18"/>
        <v>1297.9099999999999</v>
      </c>
      <c r="T87" s="38">
        <f t="shared" si="29"/>
        <v>4000</v>
      </c>
      <c r="U87" s="38">
        <f t="shared" si="30"/>
        <v>765</v>
      </c>
      <c r="V87" s="70">
        <f t="shared" si="31"/>
        <v>26102.29</v>
      </c>
      <c r="W87" s="19">
        <f t="shared" si="32"/>
        <v>2833.3300000000008</v>
      </c>
      <c r="AD87" s="2">
        <v>35</v>
      </c>
      <c r="AM87"/>
      <c r="AN87"/>
      <c r="AO87"/>
      <c r="AP87"/>
      <c r="AQ87"/>
      <c r="AR87"/>
      <c r="AS87"/>
      <c r="AT87"/>
      <c r="AU87"/>
      <c r="AV87"/>
      <c r="BK87" s="68" t="s">
        <v>85</v>
      </c>
      <c r="BL87" s="31" t="str">
        <f t="shared" si="22"/>
        <v>-</v>
      </c>
      <c r="BM87" s="7" t="str">
        <f t="shared" si="23"/>
        <v>-</v>
      </c>
    </row>
    <row r="88" spans="1:65" x14ac:dyDescent="0.2">
      <c r="A88" s="12">
        <v>42184</v>
      </c>
      <c r="C88" s="55" t="s">
        <v>125</v>
      </c>
      <c r="H88" s="2">
        <v>1004</v>
      </c>
      <c r="J88" s="16">
        <f t="shared" si="19"/>
        <v>0</v>
      </c>
      <c r="L88" s="16">
        <f t="shared" si="20"/>
        <v>1004</v>
      </c>
      <c r="M88" s="16">
        <f t="shared" si="21"/>
        <v>0</v>
      </c>
      <c r="N88" s="38">
        <f t="shared" si="24"/>
        <v>30422.980000000003</v>
      </c>
      <c r="O88" s="38">
        <f t="shared" si="25"/>
        <v>16010.5</v>
      </c>
      <c r="P88" s="38">
        <f t="shared" si="26"/>
        <v>4602.3300000000008</v>
      </c>
      <c r="Q88" s="38">
        <f t="shared" si="27"/>
        <v>1001.71</v>
      </c>
      <c r="R88" s="38">
        <f t="shared" si="28"/>
        <v>24.490000000000009</v>
      </c>
      <c r="S88" s="38">
        <f t="shared" si="18"/>
        <v>1297.9099999999999</v>
      </c>
      <c r="T88" s="38">
        <f t="shared" si="29"/>
        <v>4000</v>
      </c>
      <c r="U88" s="38">
        <f t="shared" si="30"/>
        <v>765</v>
      </c>
      <c r="V88" s="70">
        <f t="shared" si="31"/>
        <v>26102.29</v>
      </c>
      <c r="W88" s="19">
        <f t="shared" si="32"/>
        <v>3837.3300000000008</v>
      </c>
      <c r="AD88" s="2">
        <v>1004</v>
      </c>
      <c r="AM88"/>
      <c r="AN88"/>
      <c r="AO88"/>
      <c r="AP88"/>
      <c r="AQ88"/>
      <c r="AR88"/>
      <c r="AS88"/>
      <c r="AT88"/>
      <c r="AU88"/>
      <c r="AV88"/>
      <c r="BK88" s="68" t="s">
        <v>126</v>
      </c>
      <c r="BL88" s="31" t="str">
        <f t="shared" si="22"/>
        <v>-</v>
      </c>
      <c r="BM88" s="7" t="str">
        <f t="shared" si="23"/>
        <v>-</v>
      </c>
    </row>
    <row r="89" spans="1:65" x14ac:dyDescent="0.2">
      <c r="A89" s="12">
        <v>42185</v>
      </c>
      <c r="C89" s="55" t="s">
        <v>172</v>
      </c>
      <c r="H89" s="2">
        <v>0.95</v>
      </c>
      <c r="J89" s="16">
        <f t="shared" si="19"/>
        <v>0</v>
      </c>
      <c r="L89" s="16">
        <f t="shared" si="20"/>
        <v>0.95</v>
      </c>
      <c r="M89" s="16">
        <f t="shared" si="21"/>
        <v>0</v>
      </c>
      <c r="N89" s="38">
        <f t="shared" si="24"/>
        <v>30422.980000000003</v>
      </c>
      <c r="O89" s="38">
        <f t="shared" si="25"/>
        <v>16010.5</v>
      </c>
      <c r="P89" s="38">
        <f t="shared" si="26"/>
        <v>4603.2800000000007</v>
      </c>
      <c r="Q89" s="38">
        <f t="shared" si="27"/>
        <v>1001.71</v>
      </c>
      <c r="R89" s="38">
        <f t="shared" si="28"/>
        <v>24.490000000000009</v>
      </c>
      <c r="S89" s="38">
        <f t="shared" si="18"/>
        <v>1297.9099999999999</v>
      </c>
      <c r="T89" s="38">
        <f t="shared" si="29"/>
        <v>4000</v>
      </c>
      <c r="U89" s="38">
        <f t="shared" si="30"/>
        <v>765</v>
      </c>
      <c r="V89" s="70">
        <f t="shared" si="31"/>
        <v>26102.29</v>
      </c>
      <c r="W89" s="19">
        <f t="shared" si="32"/>
        <v>3838.2800000000007</v>
      </c>
      <c r="AA89" s="2">
        <v>0.95</v>
      </c>
      <c r="AM89"/>
      <c r="AN89"/>
      <c r="AO89"/>
      <c r="AP89"/>
      <c r="AQ89"/>
      <c r="AR89"/>
      <c r="AS89"/>
      <c r="AT89"/>
      <c r="AU89"/>
      <c r="AV89"/>
      <c r="BK89" s="68" t="s">
        <v>173</v>
      </c>
      <c r="BL89" s="31" t="str">
        <f t="shared" si="22"/>
        <v>-</v>
      </c>
      <c r="BM89" s="7" t="str">
        <f t="shared" si="23"/>
        <v>-</v>
      </c>
    </row>
    <row r="90" spans="1:65" x14ac:dyDescent="0.2">
      <c r="A90" s="12">
        <v>42185</v>
      </c>
      <c r="C90" s="55" t="s">
        <v>172</v>
      </c>
      <c r="G90" s="2">
        <v>14.79</v>
      </c>
      <c r="J90" s="16">
        <f t="shared" si="19"/>
        <v>14.79</v>
      </c>
      <c r="L90" s="16">
        <f t="shared" si="20"/>
        <v>0</v>
      </c>
      <c r="M90" s="16">
        <f t="shared" si="21"/>
        <v>0</v>
      </c>
      <c r="N90" s="38">
        <f t="shared" si="24"/>
        <v>30437.770000000004</v>
      </c>
      <c r="O90" s="38">
        <f t="shared" si="25"/>
        <v>16010.5</v>
      </c>
      <c r="P90" s="38">
        <f t="shared" si="26"/>
        <v>4603.2800000000007</v>
      </c>
      <c r="Q90" s="38">
        <f t="shared" si="27"/>
        <v>1001.71</v>
      </c>
      <c r="R90" s="38">
        <f t="shared" si="28"/>
        <v>24.490000000000009</v>
      </c>
      <c r="S90" s="38">
        <f t="shared" si="18"/>
        <v>1297.9099999999999</v>
      </c>
      <c r="T90" s="38">
        <f t="shared" si="29"/>
        <v>4000</v>
      </c>
      <c r="U90" s="38">
        <f t="shared" si="30"/>
        <v>765</v>
      </c>
      <c r="V90" s="70">
        <f t="shared" si="31"/>
        <v>26117.08</v>
      </c>
      <c r="W90" s="19">
        <f t="shared" si="32"/>
        <v>3838.2800000000007</v>
      </c>
      <c r="AA90" s="2">
        <v>14.79</v>
      </c>
      <c r="AM90"/>
      <c r="AN90"/>
      <c r="AO90"/>
      <c r="AP90"/>
      <c r="AQ90"/>
      <c r="AR90"/>
      <c r="AS90"/>
      <c r="AT90"/>
      <c r="AU90"/>
      <c r="AV90"/>
      <c r="BK90" s="68" t="s">
        <v>173</v>
      </c>
      <c r="BL90" s="31" t="str">
        <f t="shared" si="22"/>
        <v>-</v>
      </c>
      <c r="BM90" s="7" t="str">
        <f t="shared" si="23"/>
        <v>-</v>
      </c>
    </row>
    <row r="91" spans="1:65" x14ac:dyDescent="0.2">
      <c r="A91" s="12">
        <v>42185</v>
      </c>
      <c r="C91" s="55" t="s">
        <v>172</v>
      </c>
      <c r="H91" s="2">
        <v>3.99</v>
      </c>
      <c r="J91" s="16">
        <f t="shared" si="19"/>
        <v>0</v>
      </c>
      <c r="K91" s="16">
        <v>3.99</v>
      </c>
      <c r="L91" s="16">
        <v>0</v>
      </c>
      <c r="M91" s="16">
        <f t="shared" si="21"/>
        <v>0</v>
      </c>
      <c r="N91" s="38">
        <f t="shared" si="24"/>
        <v>30437.770000000004</v>
      </c>
      <c r="O91" s="38">
        <f t="shared" si="25"/>
        <v>16014.49</v>
      </c>
      <c r="P91" s="38">
        <f t="shared" si="26"/>
        <v>4603.2800000000007</v>
      </c>
      <c r="Q91" s="38">
        <f t="shared" si="27"/>
        <v>1001.71</v>
      </c>
      <c r="R91" s="38">
        <f t="shared" si="28"/>
        <v>24.490000000000009</v>
      </c>
      <c r="S91" s="38">
        <f t="shared" si="18"/>
        <v>1297.9099999999999</v>
      </c>
      <c r="T91" s="38">
        <f t="shared" si="29"/>
        <v>4000</v>
      </c>
      <c r="U91" s="38">
        <f t="shared" si="30"/>
        <v>765</v>
      </c>
      <c r="V91" s="70">
        <f t="shared" si="31"/>
        <v>26117.08</v>
      </c>
      <c r="W91" s="19">
        <f t="shared" si="32"/>
        <v>3838.2800000000007</v>
      </c>
      <c r="AA91" s="2">
        <v>3.99</v>
      </c>
      <c r="AM91"/>
      <c r="AN91"/>
      <c r="AO91"/>
      <c r="AP91"/>
      <c r="AQ91"/>
      <c r="AR91"/>
      <c r="AS91"/>
      <c r="AT91"/>
      <c r="AU91"/>
      <c r="AV91"/>
      <c r="BK91" s="68" t="s">
        <v>173</v>
      </c>
      <c r="BL91" s="31" t="str">
        <f t="shared" si="22"/>
        <v>-</v>
      </c>
      <c r="BM91" s="7" t="str">
        <f t="shared" si="23"/>
        <v>-</v>
      </c>
    </row>
    <row r="92" spans="1:65" x14ac:dyDescent="0.2">
      <c r="A92" s="12">
        <v>42191</v>
      </c>
      <c r="B92" s="10" t="s">
        <v>112</v>
      </c>
      <c r="C92" s="55" t="s">
        <v>127</v>
      </c>
      <c r="E92" s="2">
        <v>130.94</v>
      </c>
      <c r="J92" s="16">
        <f t="shared" si="19"/>
        <v>0</v>
      </c>
      <c r="L92" s="16">
        <f t="shared" si="20"/>
        <v>-130.94</v>
      </c>
      <c r="M92" s="16">
        <f t="shared" si="21"/>
        <v>0</v>
      </c>
      <c r="N92" s="38">
        <f t="shared" si="24"/>
        <v>30437.770000000004</v>
      </c>
      <c r="O92" s="38">
        <f t="shared" si="25"/>
        <v>16014.49</v>
      </c>
      <c r="P92" s="38">
        <f t="shared" si="26"/>
        <v>4472.3400000000011</v>
      </c>
      <c r="Q92" s="38">
        <f t="shared" si="27"/>
        <v>1001.71</v>
      </c>
      <c r="R92" s="38">
        <f t="shared" si="28"/>
        <v>24.490000000000009</v>
      </c>
      <c r="S92" s="38">
        <f t="shared" si="18"/>
        <v>1297.9099999999999</v>
      </c>
      <c r="T92" s="38">
        <f t="shared" si="29"/>
        <v>4000</v>
      </c>
      <c r="U92" s="38">
        <f t="shared" si="30"/>
        <v>765</v>
      </c>
      <c r="V92" s="70">
        <f t="shared" si="31"/>
        <v>26117.08</v>
      </c>
      <c r="W92" s="19">
        <f t="shared" si="32"/>
        <v>3707.3400000000011</v>
      </c>
      <c r="AM92"/>
      <c r="AN92"/>
      <c r="AO92"/>
      <c r="AP92">
        <v>130.94</v>
      </c>
      <c r="AQ92"/>
      <c r="AR92"/>
      <c r="AS92"/>
      <c r="AT92"/>
      <c r="AU92"/>
      <c r="AV92"/>
      <c r="BK92" s="68" t="s">
        <v>174</v>
      </c>
      <c r="BL92" s="31" t="str">
        <f t="shared" si="22"/>
        <v>-</v>
      </c>
      <c r="BM92" s="7" t="str">
        <f t="shared" si="23"/>
        <v>-</v>
      </c>
    </row>
    <row r="93" spans="1:65" x14ac:dyDescent="0.2">
      <c r="A93" s="12">
        <v>42198</v>
      </c>
      <c r="B93" s="10">
        <v>300280</v>
      </c>
      <c r="C93" s="55" t="s">
        <v>90</v>
      </c>
      <c r="D93" s="2">
        <v>61.2</v>
      </c>
      <c r="J93" s="16">
        <f t="shared" si="19"/>
        <v>-61.2</v>
      </c>
      <c r="L93" s="16">
        <f t="shared" si="20"/>
        <v>0</v>
      </c>
      <c r="M93" s="16">
        <f t="shared" si="21"/>
        <v>0</v>
      </c>
      <c r="N93" s="38">
        <f t="shared" si="24"/>
        <v>30376.570000000003</v>
      </c>
      <c r="O93" s="38">
        <f t="shared" si="25"/>
        <v>16014.49</v>
      </c>
      <c r="P93" s="38">
        <f t="shared" si="26"/>
        <v>4472.3400000000011</v>
      </c>
      <c r="Q93" s="38">
        <f t="shared" si="27"/>
        <v>1001.71</v>
      </c>
      <c r="R93" s="38">
        <f t="shared" si="28"/>
        <v>24.490000000000009</v>
      </c>
      <c r="S93" s="38">
        <f t="shared" si="18"/>
        <v>1297.9099999999999</v>
      </c>
      <c r="T93" s="38">
        <f t="shared" si="29"/>
        <v>4000</v>
      </c>
      <c r="U93" s="38">
        <f t="shared" si="30"/>
        <v>765</v>
      </c>
      <c r="V93" s="70">
        <f t="shared" si="31"/>
        <v>26055.88</v>
      </c>
      <c r="W93" s="19">
        <f t="shared" si="32"/>
        <v>3707.3400000000011</v>
      </c>
      <c r="AI93" s="2">
        <v>61.2</v>
      </c>
      <c r="AM93"/>
      <c r="AN93"/>
      <c r="AO93"/>
      <c r="AP93"/>
      <c r="AQ93"/>
      <c r="AR93"/>
      <c r="AS93"/>
      <c r="AT93"/>
      <c r="AU93"/>
      <c r="AV93"/>
      <c r="BK93" s="68" t="s">
        <v>91</v>
      </c>
      <c r="BL93" s="31" t="str">
        <f t="shared" si="22"/>
        <v>-</v>
      </c>
      <c r="BM93" s="7" t="str">
        <f t="shared" si="23"/>
        <v>-</v>
      </c>
    </row>
    <row r="94" spans="1:65" x14ac:dyDescent="0.2">
      <c r="A94" s="12">
        <v>42198</v>
      </c>
      <c r="B94" s="10">
        <v>300281</v>
      </c>
      <c r="C94" s="55" t="s">
        <v>175</v>
      </c>
      <c r="D94" s="2">
        <v>35</v>
      </c>
      <c r="J94" s="16">
        <f t="shared" si="19"/>
        <v>-35</v>
      </c>
      <c r="L94" s="16">
        <f t="shared" si="20"/>
        <v>0</v>
      </c>
      <c r="M94" s="16">
        <f t="shared" si="21"/>
        <v>0</v>
      </c>
      <c r="N94" s="38">
        <f t="shared" si="24"/>
        <v>30341.570000000003</v>
      </c>
      <c r="O94" s="38">
        <f t="shared" si="25"/>
        <v>16014.49</v>
      </c>
      <c r="P94" s="38">
        <f t="shared" si="26"/>
        <v>4472.3400000000011</v>
      </c>
      <c r="Q94" s="38">
        <f t="shared" si="27"/>
        <v>1001.71</v>
      </c>
      <c r="R94" s="38">
        <f t="shared" si="28"/>
        <v>24.490000000000009</v>
      </c>
      <c r="S94" s="38">
        <f t="shared" ref="S94:U158" si="33">S93</f>
        <v>1297.9099999999999</v>
      </c>
      <c r="T94" s="38">
        <f t="shared" si="29"/>
        <v>4000</v>
      </c>
      <c r="U94" s="38">
        <f t="shared" si="30"/>
        <v>765</v>
      </c>
      <c r="V94" s="70">
        <f t="shared" si="31"/>
        <v>26020.880000000001</v>
      </c>
      <c r="W94" s="19">
        <f t="shared" si="32"/>
        <v>3707.3400000000011</v>
      </c>
      <c r="AM94"/>
      <c r="AN94"/>
      <c r="AO94"/>
      <c r="AP94"/>
      <c r="AQ94"/>
      <c r="AR94"/>
      <c r="AS94"/>
      <c r="AT94"/>
      <c r="AU94"/>
      <c r="AV94"/>
      <c r="BB94" s="2">
        <v>35</v>
      </c>
      <c r="BK94" s="68" t="s">
        <v>176</v>
      </c>
      <c r="BL94" s="31" t="str">
        <f t="shared" si="22"/>
        <v>-</v>
      </c>
      <c r="BM94" s="7" t="str">
        <f t="shared" si="23"/>
        <v>-</v>
      </c>
    </row>
    <row r="95" spans="1:65" x14ac:dyDescent="0.2">
      <c r="A95" s="12">
        <v>42198</v>
      </c>
      <c r="B95" s="10">
        <v>300282</v>
      </c>
      <c r="C95" s="55" t="s">
        <v>177</v>
      </c>
      <c r="D95" s="2">
        <v>5039.7</v>
      </c>
      <c r="J95" s="16">
        <f t="shared" si="19"/>
        <v>-5039.7</v>
      </c>
      <c r="L95" s="16">
        <f t="shared" si="20"/>
        <v>0</v>
      </c>
      <c r="M95" s="16">
        <f t="shared" si="21"/>
        <v>0</v>
      </c>
      <c r="N95" s="38">
        <f t="shared" si="24"/>
        <v>25301.870000000003</v>
      </c>
      <c r="O95" s="38">
        <f t="shared" si="25"/>
        <v>16014.49</v>
      </c>
      <c r="P95" s="38">
        <f t="shared" si="26"/>
        <v>4472.3400000000011</v>
      </c>
      <c r="Q95" s="38">
        <f t="shared" si="27"/>
        <v>1001.71</v>
      </c>
      <c r="R95" s="38">
        <f t="shared" si="28"/>
        <v>24.490000000000009</v>
      </c>
      <c r="S95" s="38">
        <f>S94-4200</f>
        <v>-2902.09</v>
      </c>
      <c r="T95" s="38">
        <f t="shared" si="29"/>
        <v>4000</v>
      </c>
      <c r="U95" s="38">
        <f t="shared" si="30"/>
        <v>765</v>
      </c>
      <c r="V95" s="70">
        <f t="shared" si="31"/>
        <v>25181.18</v>
      </c>
      <c r="W95" s="19">
        <f t="shared" si="32"/>
        <v>3707.3400000000011</v>
      </c>
      <c r="AM95"/>
      <c r="AN95"/>
      <c r="AO95"/>
      <c r="AP95"/>
      <c r="AQ95"/>
      <c r="AR95"/>
      <c r="AS95"/>
      <c r="AT95"/>
      <c r="AU95"/>
      <c r="AV95"/>
      <c r="BA95" s="2">
        <v>4199.75</v>
      </c>
      <c r="BH95" s="2">
        <v>839.95</v>
      </c>
      <c r="BK95" s="68" t="s">
        <v>178</v>
      </c>
      <c r="BL95" s="31" t="str">
        <f t="shared" si="22"/>
        <v>-</v>
      </c>
      <c r="BM95" s="7" t="str">
        <f t="shared" si="23"/>
        <v>-</v>
      </c>
    </row>
    <row r="96" spans="1:65" x14ac:dyDescent="0.2">
      <c r="A96" s="12">
        <v>42198</v>
      </c>
      <c r="B96" s="10">
        <v>300283</v>
      </c>
      <c r="C96" s="55" t="s">
        <v>179</v>
      </c>
      <c r="D96" s="2">
        <v>180</v>
      </c>
      <c r="J96" s="16">
        <f t="shared" si="19"/>
        <v>-180</v>
      </c>
      <c r="L96" s="16">
        <f t="shared" si="20"/>
        <v>0</v>
      </c>
      <c r="M96" s="16">
        <f t="shared" si="21"/>
        <v>0</v>
      </c>
      <c r="N96" s="38">
        <f t="shared" si="24"/>
        <v>25121.870000000003</v>
      </c>
      <c r="O96" s="38">
        <f t="shared" si="25"/>
        <v>16014.49</v>
      </c>
      <c r="P96" s="38">
        <f t="shared" si="26"/>
        <v>4472.3400000000011</v>
      </c>
      <c r="Q96" s="38">
        <f t="shared" si="27"/>
        <v>1001.71</v>
      </c>
      <c r="R96" s="38">
        <f t="shared" si="28"/>
        <v>24.490000000000009</v>
      </c>
      <c r="S96" s="38">
        <f t="shared" si="33"/>
        <v>-2902.09</v>
      </c>
      <c r="T96" s="38">
        <f t="shared" si="29"/>
        <v>4000</v>
      </c>
      <c r="U96" s="38">
        <f t="shared" si="30"/>
        <v>765</v>
      </c>
      <c r="V96" s="70">
        <f t="shared" si="31"/>
        <v>25001.18</v>
      </c>
      <c r="W96" s="19">
        <f t="shared" si="32"/>
        <v>3707.3400000000011</v>
      </c>
      <c r="AM96"/>
      <c r="AN96"/>
      <c r="AO96"/>
      <c r="AP96"/>
      <c r="AQ96"/>
      <c r="AR96"/>
      <c r="AS96"/>
      <c r="AT96"/>
      <c r="AU96"/>
      <c r="AV96"/>
      <c r="BF96" s="2">
        <v>180</v>
      </c>
      <c r="BK96" t="s">
        <v>180</v>
      </c>
      <c r="BL96" s="31" t="str">
        <f t="shared" si="22"/>
        <v>-</v>
      </c>
      <c r="BM96" s="7" t="str">
        <f t="shared" si="23"/>
        <v>-</v>
      </c>
    </row>
    <row r="97" spans="1:65" x14ac:dyDescent="0.2">
      <c r="A97" s="12">
        <v>42198</v>
      </c>
      <c r="B97" s="10">
        <v>300284</v>
      </c>
      <c r="C97" s="55" t="s">
        <v>181</v>
      </c>
      <c r="D97" s="2">
        <v>8.3800000000000008</v>
      </c>
      <c r="J97" s="16">
        <f t="shared" si="19"/>
        <v>-8.3800000000000008</v>
      </c>
      <c r="L97" s="16">
        <f t="shared" si="20"/>
        <v>0</v>
      </c>
      <c r="M97" s="16">
        <f t="shared" si="21"/>
        <v>0</v>
      </c>
      <c r="N97" s="38">
        <f t="shared" si="24"/>
        <v>25113.49</v>
      </c>
      <c r="O97" s="38">
        <f t="shared" si="25"/>
        <v>16014.49</v>
      </c>
      <c r="P97" s="38">
        <f t="shared" si="26"/>
        <v>4472.3400000000011</v>
      </c>
      <c r="Q97" s="38">
        <f t="shared" si="27"/>
        <v>1001.71</v>
      </c>
      <c r="R97" s="38">
        <f t="shared" si="28"/>
        <v>24.490000000000009</v>
      </c>
      <c r="S97" s="38">
        <f t="shared" si="33"/>
        <v>-2902.09</v>
      </c>
      <c r="T97" s="38">
        <f t="shared" si="29"/>
        <v>4000</v>
      </c>
      <c r="U97" s="38">
        <f t="shared" si="30"/>
        <v>765</v>
      </c>
      <c r="V97" s="70">
        <f t="shared" si="31"/>
        <v>24992.799999999999</v>
      </c>
      <c r="W97" s="19">
        <f t="shared" si="32"/>
        <v>3707.3400000000011</v>
      </c>
      <c r="AG97" s="2">
        <v>6.98</v>
      </c>
      <c r="AM97"/>
      <c r="AN97"/>
      <c r="AO97"/>
      <c r="AP97"/>
      <c r="AQ97"/>
      <c r="AR97"/>
      <c r="AS97"/>
      <c r="AT97"/>
      <c r="AU97"/>
      <c r="AV97"/>
      <c r="BH97" s="2">
        <v>1.4</v>
      </c>
      <c r="BK97" t="s">
        <v>182</v>
      </c>
      <c r="BL97" s="31" t="str">
        <f t="shared" si="22"/>
        <v>-</v>
      </c>
      <c r="BM97" s="7" t="str">
        <f t="shared" si="23"/>
        <v>-</v>
      </c>
    </row>
    <row r="98" spans="1:65" x14ac:dyDescent="0.2">
      <c r="A98" s="12">
        <v>42198</v>
      </c>
      <c r="B98" s="10" t="s">
        <v>112</v>
      </c>
      <c r="C98" s="55" t="s">
        <v>94</v>
      </c>
      <c r="D98" s="2">
        <v>360</v>
      </c>
      <c r="J98" s="16">
        <f t="shared" si="19"/>
        <v>-360</v>
      </c>
      <c r="L98" s="16">
        <f t="shared" si="20"/>
        <v>0</v>
      </c>
      <c r="M98" s="16">
        <f t="shared" si="21"/>
        <v>0</v>
      </c>
      <c r="N98" s="38">
        <f t="shared" si="24"/>
        <v>24753.49</v>
      </c>
      <c r="O98" s="38">
        <f t="shared" si="25"/>
        <v>16014.49</v>
      </c>
      <c r="P98" s="38">
        <f t="shared" si="26"/>
        <v>4472.3400000000011</v>
      </c>
      <c r="Q98" s="38">
        <f t="shared" si="27"/>
        <v>1001.71</v>
      </c>
      <c r="R98" s="38">
        <f t="shared" si="28"/>
        <v>24.490000000000009</v>
      </c>
      <c r="S98" s="38">
        <f t="shared" si="33"/>
        <v>-2902.09</v>
      </c>
      <c r="T98" s="38">
        <f t="shared" si="29"/>
        <v>4000</v>
      </c>
      <c r="U98" s="38">
        <f t="shared" si="30"/>
        <v>765</v>
      </c>
      <c r="V98" s="70">
        <f t="shared" si="31"/>
        <v>24632.799999999999</v>
      </c>
      <c r="W98" s="19">
        <f t="shared" si="32"/>
        <v>3707.3400000000011</v>
      </c>
      <c r="AM98"/>
      <c r="AN98"/>
      <c r="AO98"/>
      <c r="AP98"/>
      <c r="AQ98"/>
      <c r="AR98"/>
      <c r="AS98">
        <v>156</v>
      </c>
      <c r="AT98">
        <v>48</v>
      </c>
      <c r="AU98">
        <v>156</v>
      </c>
      <c r="AV98"/>
      <c r="BK98" t="s">
        <v>183</v>
      </c>
      <c r="BL98" s="31" t="str">
        <f t="shared" si="22"/>
        <v>-</v>
      </c>
      <c r="BM98" s="7" t="str">
        <f t="shared" si="23"/>
        <v>-</v>
      </c>
    </row>
    <row r="99" spans="1:65" x14ac:dyDescent="0.2">
      <c r="A99" s="12">
        <v>42198</v>
      </c>
      <c r="B99" s="10" t="s">
        <v>112</v>
      </c>
      <c r="C99" s="55" t="s">
        <v>103</v>
      </c>
      <c r="D99" s="2">
        <v>170.11</v>
      </c>
      <c r="J99" s="16">
        <f t="shared" si="19"/>
        <v>-170.11</v>
      </c>
      <c r="L99" s="16">
        <f t="shared" si="20"/>
        <v>0</v>
      </c>
      <c r="M99" s="16">
        <f t="shared" si="21"/>
        <v>0</v>
      </c>
      <c r="N99" s="38">
        <f t="shared" si="24"/>
        <v>24583.38</v>
      </c>
      <c r="O99" s="38">
        <f t="shared" si="25"/>
        <v>16014.49</v>
      </c>
      <c r="P99" s="38">
        <f t="shared" si="26"/>
        <v>4472.3400000000011</v>
      </c>
      <c r="Q99" s="38">
        <f t="shared" si="27"/>
        <v>1001.71</v>
      </c>
      <c r="R99" s="38">
        <f t="shared" si="28"/>
        <v>24.490000000000009</v>
      </c>
      <c r="S99" s="38">
        <f t="shared" si="33"/>
        <v>-2902.09</v>
      </c>
      <c r="T99" s="38">
        <f t="shared" si="29"/>
        <v>4000</v>
      </c>
      <c r="U99" s="38">
        <f t="shared" si="30"/>
        <v>765</v>
      </c>
      <c r="V99" s="70">
        <f t="shared" si="31"/>
        <v>24462.69</v>
      </c>
      <c r="W99" s="19">
        <f t="shared" si="32"/>
        <v>3707.3400000000011</v>
      </c>
      <c r="AJ99" s="2">
        <v>148.51</v>
      </c>
      <c r="AK99" s="2">
        <v>21.6</v>
      </c>
      <c r="AM99"/>
      <c r="AN99"/>
      <c r="AO99"/>
      <c r="AP99"/>
      <c r="AQ99"/>
      <c r="AR99"/>
      <c r="AS99"/>
      <c r="AT99"/>
      <c r="AU99"/>
      <c r="AV99"/>
      <c r="BK99" t="s">
        <v>184</v>
      </c>
      <c r="BL99" s="31" t="str">
        <f t="shared" si="22"/>
        <v>-</v>
      </c>
      <c r="BM99" s="7" t="str">
        <f t="shared" si="23"/>
        <v>-</v>
      </c>
    </row>
    <row r="100" spans="1:65" x14ac:dyDescent="0.2">
      <c r="A100" s="12">
        <v>42198</v>
      </c>
      <c r="B100" s="10" t="s">
        <v>112</v>
      </c>
      <c r="C100" s="55" t="s">
        <v>105</v>
      </c>
      <c r="D100" s="2">
        <v>620.88</v>
      </c>
      <c r="J100" s="16">
        <f t="shared" si="19"/>
        <v>-620.88</v>
      </c>
      <c r="L100" s="16">
        <f t="shared" si="20"/>
        <v>0</v>
      </c>
      <c r="M100" s="16">
        <f t="shared" si="21"/>
        <v>0</v>
      </c>
      <c r="N100" s="38">
        <f t="shared" si="24"/>
        <v>23962.5</v>
      </c>
      <c r="O100" s="38">
        <f t="shared" si="25"/>
        <v>16014.49</v>
      </c>
      <c r="P100" s="38">
        <f t="shared" si="26"/>
        <v>4472.3400000000011</v>
      </c>
      <c r="Q100" s="38">
        <f t="shared" si="27"/>
        <v>1001.71</v>
      </c>
      <c r="R100" s="38">
        <f t="shared" si="28"/>
        <v>24.490000000000009</v>
      </c>
      <c r="S100" s="38">
        <f t="shared" si="33"/>
        <v>-2902.09</v>
      </c>
      <c r="T100" s="38">
        <f t="shared" si="29"/>
        <v>4000</v>
      </c>
      <c r="U100" s="38">
        <f t="shared" si="30"/>
        <v>765</v>
      </c>
      <c r="V100" s="70">
        <f t="shared" si="31"/>
        <v>23841.809999999998</v>
      </c>
      <c r="W100" s="19">
        <f t="shared" si="32"/>
        <v>3707.3400000000011</v>
      </c>
      <c r="AM100"/>
      <c r="AN100"/>
      <c r="AO100"/>
      <c r="AP100"/>
      <c r="AQ100"/>
      <c r="AR100"/>
      <c r="AS100"/>
      <c r="AT100"/>
      <c r="AU100"/>
      <c r="AV100"/>
      <c r="BD100" s="2">
        <v>620.88</v>
      </c>
      <c r="BK100" t="s">
        <v>185</v>
      </c>
      <c r="BL100" s="31" t="str">
        <f t="shared" si="22"/>
        <v>-</v>
      </c>
      <c r="BM100" s="7" t="str">
        <f t="shared" si="23"/>
        <v>-</v>
      </c>
    </row>
    <row r="101" spans="1:65" x14ac:dyDescent="0.2">
      <c r="A101" s="12">
        <v>42198</v>
      </c>
      <c r="B101" s="10" t="s">
        <v>112</v>
      </c>
      <c r="C101" s="55" t="s">
        <v>105</v>
      </c>
      <c r="D101" s="2">
        <v>8.92</v>
      </c>
      <c r="J101" s="16">
        <f t="shared" si="19"/>
        <v>-8.92</v>
      </c>
      <c r="L101" s="16">
        <f t="shared" si="20"/>
        <v>0</v>
      </c>
      <c r="M101" s="16">
        <f t="shared" si="21"/>
        <v>0</v>
      </c>
      <c r="N101" s="38">
        <f t="shared" si="24"/>
        <v>23953.58</v>
      </c>
      <c r="O101" s="38">
        <f t="shared" si="25"/>
        <v>16014.49</v>
      </c>
      <c r="P101" s="38">
        <f t="shared" si="26"/>
        <v>4472.3400000000011</v>
      </c>
      <c r="Q101" s="38">
        <f t="shared" si="27"/>
        <v>1001.71</v>
      </c>
      <c r="R101" s="38">
        <f t="shared" si="28"/>
        <v>24.490000000000009</v>
      </c>
      <c r="S101" s="38">
        <f t="shared" si="33"/>
        <v>-2902.09</v>
      </c>
      <c r="T101" s="38">
        <f t="shared" si="29"/>
        <v>4000</v>
      </c>
      <c r="U101" s="38">
        <f t="shared" si="30"/>
        <v>765</v>
      </c>
      <c r="V101" s="70">
        <f t="shared" si="31"/>
        <v>23832.89</v>
      </c>
      <c r="W101" s="19">
        <f t="shared" si="32"/>
        <v>3707.3400000000011</v>
      </c>
      <c r="AM101"/>
      <c r="AN101"/>
      <c r="AO101"/>
      <c r="AP101"/>
      <c r="AQ101"/>
      <c r="AR101"/>
      <c r="AS101"/>
      <c r="AT101"/>
      <c r="AU101"/>
      <c r="AV101"/>
      <c r="BC101" s="2">
        <v>8.92</v>
      </c>
      <c r="BK101" t="s">
        <v>186</v>
      </c>
      <c r="BL101" s="31" t="str">
        <f t="shared" si="22"/>
        <v>-</v>
      </c>
      <c r="BM101" s="7" t="str">
        <f t="shared" si="23"/>
        <v>-</v>
      </c>
    </row>
    <row r="102" spans="1:65" x14ac:dyDescent="0.2">
      <c r="A102" s="12">
        <v>42198</v>
      </c>
      <c r="B102" s="10" t="s">
        <v>112</v>
      </c>
      <c r="C102" s="55" t="s">
        <v>187</v>
      </c>
      <c r="D102" s="2">
        <v>108.5</v>
      </c>
      <c r="J102" s="16">
        <f t="shared" si="19"/>
        <v>-108.5</v>
      </c>
      <c r="L102" s="16">
        <f t="shared" si="20"/>
        <v>0</v>
      </c>
      <c r="M102" s="16">
        <f t="shared" si="21"/>
        <v>0</v>
      </c>
      <c r="N102" s="38">
        <f t="shared" si="24"/>
        <v>23845.08</v>
      </c>
      <c r="O102" s="38">
        <f t="shared" si="25"/>
        <v>16014.49</v>
      </c>
      <c r="P102" s="38">
        <f t="shared" si="26"/>
        <v>4472.3400000000011</v>
      </c>
      <c r="Q102" s="38">
        <f t="shared" si="27"/>
        <v>1001.71</v>
      </c>
      <c r="R102" s="38">
        <f t="shared" si="28"/>
        <v>24.490000000000009</v>
      </c>
      <c r="S102" s="38">
        <f t="shared" si="33"/>
        <v>-2902.09</v>
      </c>
      <c r="T102" s="38">
        <f t="shared" si="29"/>
        <v>4000</v>
      </c>
      <c r="U102" s="38">
        <f>U101-108.5</f>
        <v>656.5</v>
      </c>
      <c r="V102" s="70">
        <f t="shared" si="31"/>
        <v>23724.39</v>
      </c>
      <c r="W102" s="19">
        <f t="shared" si="32"/>
        <v>3815.8400000000011</v>
      </c>
      <c r="AM102"/>
      <c r="AN102"/>
      <c r="AO102"/>
      <c r="AP102"/>
      <c r="AQ102"/>
      <c r="AR102"/>
      <c r="AS102"/>
      <c r="AT102"/>
      <c r="AU102"/>
      <c r="AV102"/>
      <c r="BI102" s="2">
        <v>108.5</v>
      </c>
      <c r="BK102" t="s">
        <v>188</v>
      </c>
      <c r="BL102" s="31" t="str">
        <f t="shared" si="22"/>
        <v>-</v>
      </c>
      <c r="BM102" s="7" t="str">
        <f t="shared" si="23"/>
        <v>-</v>
      </c>
    </row>
    <row r="103" spans="1:65" x14ac:dyDescent="0.2">
      <c r="A103" s="12">
        <v>42198</v>
      </c>
      <c r="B103" s="10" t="s">
        <v>112</v>
      </c>
      <c r="C103" s="55" t="s">
        <v>189</v>
      </c>
      <c r="D103" s="2">
        <v>600</v>
      </c>
      <c r="J103" s="16">
        <f t="shared" si="19"/>
        <v>-600</v>
      </c>
      <c r="L103" s="16">
        <f t="shared" si="20"/>
        <v>0</v>
      </c>
      <c r="M103" s="16">
        <f t="shared" si="21"/>
        <v>0</v>
      </c>
      <c r="N103" s="38">
        <f t="shared" si="24"/>
        <v>23245.08</v>
      </c>
      <c r="O103" s="38">
        <f t="shared" si="25"/>
        <v>16014.49</v>
      </c>
      <c r="P103" s="38">
        <f t="shared" si="26"/>
        <v>4472.3400000000011</v>
      </c>
      <c r="Q103" s="38">
        <f t="shared" si="27"/>
        <v>1001.71</v>
      </c>
      <c r="R103" s="38">
        <f t="shared" si="28"/>
        <v>24.490000000000009</v>
      </c>
      <c r="S103" s="38">
        <f t="shared" si="33"/>
        <v>-2902.09</v>
      </c>
      <c r="T103" s="38">
        <f>T102-500</f>
        <v>3500</v>
      </c>
      <c r="U103" s="38">
        <f t="shared" si="30"/>
        <v>656.5</v>
      </c>
      <c r="V103" s="70">
        <f t="shared" si="31"/>
        <v>23624.39</v>
      </c>
      <c r="W103" s="19">
        <f t="shared" si="32"/>
        <v>3815.8400000000011</v>
      </c>
      <c r="AM103"/>
      <c r="AN103"/>
      <c r="AO103"/>
      <c r="AP103"/>
      <c r="AQ103"/>
      <c r="AR103"/>
      <c r="AS103"/>
      <c r="AT103"/>
      <c r="AU103"/>
      <c r="AV103"/>
      <c r="BA103" s="2">
        <v>500</v>
      </c>
      <c r="BH103" s="2">
        <v>100</v>
      </c>
      <c r="BK103" t="s">
        <v>190</v>
      </c>
      <c r="BL103" s="31" t="str">
        <f t="shared" si="22"/>
        <v>-</v>
      </c>
      <c r="BM103" s="7" t="str">
        <f t="shared" si="23"/>
        <v>-</v>
      </c>
    </row>
    <row r="104" spans="1:65" x14ac:dyDescent="0.2">
      <c r="A104" s="12">
        <v>42198</v>
      </c>
      <c r="B104" s="10" t="s">
        <v>112</v>
      </c>
      <c r="C104" s="55" t="s">
        <v>115</v>
      </c>
      <c r="D104" s="2">
        <v>154.05000000000001</v>
      </c>
      <c r="J104" s="16">
        <f t="shared" si="19"/>
        <v>-154.05000000000001</v>
      </c>
      <c r="L104" s="16">
        <f t="shared" si="20"/>
        <v>0</v>
      </c>
      <c r="M104" s="16">
        <f t="shared" si="21"/>
        <v>0</v>
      </c>
      <c r="N104" s="38">
        <f t="shared" si="24"/>
        <v>23091.030000000002</v>
      </c>
      <c r="O104" s="38">
        <f t="shared" si="25"/>
        <v>16014.49</v>
      </c>
      <c r="P104" s="38">
        <f t="shared" si="26"/>
        <v>4472.3400000000011</v>
      </c>
      <c r="Q104" s="38">
        <f t="shared" si="27"/>
        <v>1001.71</v>
      </c>
      <c r="R104" s="38">
        <f t="shared" si="28"/>
        <v>24.490000000000009</v>
      </c>
      <c r="S104" s="38">
        <f t="shared" si="33"/>
        <v>-2902.09</v>
      </c>
      <c r="T104" s="38">
        <f t="shared" si="29"/>
        <v>3500</v>
      </c>
      <c r="U104" s="38">
        <f t="shared" si="30"/>
        <v>656.5</v>
      </c>
      <c r="V104" s="70">
        <f t="shared" si="31"/>
        <v>23470.34</v>
      </c>
      <c r="W104" s="19">
        <f t="shared" si="32"/>
        <v>3815.8400000000011</v>
      </c>
      <c r="AG104" s="2">
        <v>128.38</v>
      </c>
      <c r="AM104"/>
      <c r="AN104"/>
      <c r="AO104"/>
      <c r="AP104"/>
      <c r="AQ104"/>
      <c r="AR104"/>
      <c r="AS104"/>
      <c r="AT104"/>
      <c r="AU104"/>
      <c r="AV104"/>
      <c r="BH104" s="2">
        <v>25.67</v>
      </c>
      <c r="BK104" t="s">
        <v>116</v>
      </c>
      <c r="BL104" s="31" t="str">
        <f t="shared" si="22"/>
        <v>-</v>
      </c>
      <c r="BM104" s="7" t="str">
        <f t="shared" si="23"/>
        <v>-</v>
      </c>
    </row>
    <row r="105" spans="1:65" x14ac:dyDescent="0.2">
      <c r="A105" s="12">
        <v>42198</v>
      </c>
      <c r="B105" s="10" t="s">
        <v>112</v>
      </c>
      <c r="C105" s="55" t="s">
        <v>191</v>
      </c>
      <c r="E105" s="2">
        <v>192</v>
      </c>
      <c r="J105" s="16">
        <f t="shared" si="19"/>
        <v>0</v>
      </c>
      <c r="L105" s="16">
        <f t="shared" si="20"/>
        <v>-192</v>
      </c>
      <c r="M105" s="16">
        <f t="shared" si="21"/>
        <v>0</v>
      </c>
      <c r="N105" s="38">
        <f t="shared" si="24"/>
        <v>23091.030000000002</v>
      </c>
      <c r="O105" s="38">
        <f t="shared" si="25"/>
        <v>16014.49</v>
      </c>
      <c r="P105" s="38">
        <f t="shared" si="26"/>
        <v>4280.3400000000011</v>
      </c>
      <c r="Q105" s="38">
        <f t="shared" si="27"/>
        <v>1001.71</v>
      </c>
      <c r="R105" s="38">
        <f t="shared" si="28"/>
        <v>24.490000000000009</v>
      </c>
      <c r="S105" s="38">
        <f t="shared" si="33"/>
        <v>-2902.09</v>
      </c>
      <c r="T105" s="38">
        <f t="shared" si="29"/>
        <v>3500</v>
      </c>
      <c r="U105" s="38">
        <f t="shared" si="30"/>
        <v>656.5</v>
      </c>
      <c r="V105" s="70">
        <f t="shared" si="31"/>
        <v>23470.34</v>
      </c>
      <c r="W105" s="19">
        <f t="shared" si="32"/>
        <v>3623.8400000000011</v>
      </c>
      <c r="AM105"/>
      <c r="AN105"/>
      <c r="AO105"/>
      <c r="AP105">
        <v>160</v>
      </c>
      <c r="AQ105"/>
      <c r="AR105"/>
      <c r="AS105"/>
      <c r="AT105"/>
      <c r="AU105"/>
      <c r="AV105"/>
      <c r="BH105" s="2">
        <v>32</v>
      </c>
      <c r="BK105" t="s">
        <v>192</v>
      </c>
      <c r="BL105" s="31" t="str">
        <f t="shared" si="22"/>
        <v>-</v>
      </c>
      <c r="BM105" s="7" t="str">
        <f t="shared" si="23"/>
        <v>-</v>
      </c>
    </row>
    <row r="106" spans="1:65" x14ac:dyDescent="0.2">
      <c r="A106" s="12">
        <v>42198</v>
      </c>
      <c r="B106" s="10" t="s">
        <v>112</v>
      </c>
      <c r="C106" s="55" t="s">
        <v>121</v>
      </c>
      <c r="E106" s="2">
        <v>196.25</v>
      </c>
      <c r="J106" s="16">
        <f t="shared" si="19"/>
        <v>0</v>
      </c>
      <c r="L106" s="16">
        <f t="shared" si="20"/>
        <v>-196.25</v>
      </c>
      <c r="M106" s="16">
        <f t="shared" si="21"/>
        <v>0</v>
      </c>
      <c r="N106" s="38">
        <f t="shared" si="24"/>
        <v>23091.030000000002</v>
      </c>
      <c r="O106" s="38">
        <f t="shared" si="25"/>
        <v>16014.49</v>
      </c>
      <c r="P106" s="38">
        <f t="shared" si="26"/>
        <v>4084.0900000000011</v>
      </c>
      <c r="Q106" s="38">
        <f t="shared" si="27"/>
        <v>1001.71</v>
      </c>
      <c r="R106" s="38">
        <f t="shared" si="28"/>
        <v>24.490000000000009</v>
      </c>
      <c r="S106" s="38">
        <f t="shared" si="33"/>
        <v>-2902.09</v>
      </c>
      <c r="T106" s="38">
        <f t="shared" si="29"/>
        <v>3500</v>
      </c>
      <c r="U106" s="38">
        <f t="shared" si="30"/>
        <v>656.5</v>
      </c>
      <c r="V106" s="70">
        <f t="shared" si="31"/>
        <v>23470.34</v>
      </c>
      <c r="W106" s="19">
        <f t="shared" si="32"/>
        <v>3427.5900000000011</v>
      </c>
      <c r="AM106">
        <v>196.25</v>
      </c>
      <c r="AN106"/>
      <c r="AO106"/>
      <c r="AP106"/>
      <c r="AQ106"/>
      <c r="AR106"/>
      <c r="AS106"/>
      <c r="AT106"/>
      <c r="AU106"/>
      <c r="AV106"/>
      <c r="BK106" t="s">
        <v>193</v>
      </c>
      <c r="BL106" s="31" t="str">
        <f t="shared" si="22"/>
        <v>-</v>
      </c>
      <c r="BM106" s="7" t="str">
        <f t="shared" si="23"/>
        <v>-</v>
      </c>
    </row>
    <row r="107" spans="1:65" x14ac:dyDescent="0.2">
      <c r="A107" s="12">
        <v>42198</v>
      </c>
      <c r="B107" s="10" t="s">
        <v>112</v>
      </c>
      <c r="C107" s="55" t="s">
        <v>105</v>
      </c>
      <c r="E107" s="2">
        <v>97.39</v>
      </c>
      <c r="J107" s="16">
        <f t="shared" si="19"/>
        <v>0</v>
      </c>
      <c r="L107" s="16">
        <f t="shared" si="20"/>
        <v>-97.39</v>
      </c>
      <c r="M107" s="16">
        <f t="shared" si="21"/>
        <v>0</v>
      </c>
      <c r="N107" s="38">
        <f t="shared" si="24"/>
        <v>23091.030000000002</v>
      </c>
      <c r="O107" s="38">
        <f t="shared" si="25"/>
        <v>16014.49</v>
      </c>
      <c r="P107" s="38">
        <f t="shared" si="26"/>
        <v>3986.7000000000012</v>
      </c>
      <c r="Q107" s="38">
        <f t="shared" si="27"/>
        <v>1001.71</v>
      </c>
      <c r="R107" s="38">
        <f t="shared" si="28"/>
        <v>24.490000000000009</v>
      </c>
      <c r="S107" s="38">
        <f t="shared" si="33"/>
        <v>-2902.09</v>
      </c>
      <c r="T107" s="38">
        <f t="shared" si="29"/>
        <v>3500</v>
      </c>
      <c r="U107" s="38">
        <f t="shared" si="30"/>
        <v>656.5</v>
      </c>
      <c r="V107" s="70">
        <f t="shared" si="31"/>
        <v>23470.34</v>
      </c>
      <c r="W107" s="19">
        <f t="shared" si="32"/>
        <v>3330.2000000000012</v>
      </c>
      <c r="AM107"/>
      <c r="AN107"/>
      <c r="AO107"/>
      <c r="AP107"/>
      <c r="AQ107"/>
      <c r="AR107"/>
      <c r="AS107"/>
      <c r="AT107"/>
      <c r="AU107"/>
      <c r="AV107"/>
      <c r="BD107" s="2">
        <v>97.39</v>
      </c>
      <c r="BK107" t="s">
        <v>194</v>
      </c>
      <c r="BL107" s="31" t="str">
        <f t="shared" si="22"/>
        <v>-</v>
      </c>
      <c r="BM107" s="7" t="str">
        <f t="shared" si="23"/>
        <v>-</v>
      </c>
    </row>
    <row r="108" spans="1:65" x14ac:dyDescent="0.2">
      <c r="A108" s="12">
        <v>42198</v>
      </c>
      <c r="B108" s="10" t="s">
        <v>112</v>
      </c>
      <c r="C108" s="55" t="s">
        <v>105</v>
      </c>
      <c r="E108" s="2">
        <v>18.39</v>
      </c>
      <c r="J108" s="16">
        <f t="shared" si="19"/>
        <v>0</v>
      </c>
      <c r="L108" s="16">
        <f t="shared" si="20"/>
        <v>-18.39</v>
      </c>
      <c r="M108" s="16">
        <f t="shared" si="21"/>
        <v>0</v>
      </c>
      <c r="N108" s="38">
        <f t="shared" si="24"/>
        <v>23091.030000000002</v>
      </c>
      <c r="O108" s="38">
        <f t="shared" si="25"/>
        <v>16014.49</v>
      </c>
      <c r="P108" s="38">
        <f t="shared" si="26"/>
        <v>3968.3100000000013</v>
      </c>
      <c r="Q108" s="38">
        <f t="shared" si="27"/>
        <v>1001.71</v>
      </c>
      <c r="R108" s="38">
        <f t="shared" si="28"/>
        <v>24.490000000000009</v>
      </c>
      <c r="S108" s="38">
        <f t="shared" si="33"/>
        <v>-2902.09</v>
      </c>
      <c r="T108" s="38">
        <f t="shared" si="29"/>
        <v>3500</v>
      </c>
      <c r="U108" s="38">
        <f t="shared" si="30"/>
        <v>656.5</v>
      </c>
      <c r="V108" s="70">
        <f t="shared" si="31"/>
        <v>23470.34</v>
      </c>
      <c r="W108" s="19">
        <f t="shared" si="32"/>
        <v>3311.8100000000013</v>
      </c>
      <c r="AM108"/>
      <c r="AN108"/>
      <c r="AO108"/>
      <c r="AP108"/>
      <c r="AQ108"/>
      <c r="AR108"/>
      <c r="AS108"/>
      <c r="AT108"/>
      <c r="AU108"/>
      <c r="AV108"/>
      <c r="BC108" s="2">
        <v>18.39</v>
      </c>
      <c r="BK108" t="s">
        <v>195</v>
      </c>
      <c r="BL108" s="31" t="str">
        <f t="shared" si="22"/>
        <v>-</v>
      </c>
      <c r="BM108" s="7" t="str">
        <f t="shared" si="23"/>
        <v>-</v>
      </c>
    </row>
    <row r="109" spans="1:65" x14ac:dyDescent="0.2">
      <c r="A109" s="12">
        <v>42199</v>
      </c>
      <c r="C109" s="55" t="s">
        <v>84</v>
      </c>
      <c r="H109" s="2">
        <v>35</v>
      </c>
      <c r="J109" s="16">
        <f t="shared" si="19"/>
        <v>0</v>
      </c>
      <c r="L109" s="16">
        <f t="shared" si="20"/>
        <v>35</v>
      </c>
      <c r="M109" s="16">
        <f t="shared" si="21"/>
        <v>0</v>
      </c>
      <c r="N109" s="38">
        <f t="shared" si="24"/>
        <v>23091.030000000002</v>
      </c>
      <c r="O109" s="38">
        <f t="shared" si="25"/>
        <v>16014.49</v>
      </c>
      <c r="P109" s="38">
        <f t="shared" si="26"/>
        <v>4003.3100000000013</v>
      </c>
      <c r="Q109" s="38">
        <f t="shared" si="27"/>
        <v>1001.71</v>
      </c>
      <c r="R109" s="38">
        <f t="shared" si="28"/>
        <v>24.490000000000009</v>
      </c>
      <c r="S109" s="38">
        <f t="shared" si="33"/>
        <v>-2902.09</v>
      </c>
      <c r="T109" s="38">
        <f t="shared" si="29"/>
        <v>3500</v>
      </c>
      <c r="U109" s="38">
        <f t="shared" si="30"/>
        <v>656.5</v>
      </c>
      <c r="V109" s="70">
        <f t="shared" si="31"/>
        <v>23470.34</v>
      </c>
      <c r="W109" s="19">
        <f t="shared" si="32"/>
        <v>3346.8100000000013</v>
      </c>
      <c r="AD109" s="2">
        <v>35</v>
      </c>
      <c r="AM109"/>
      <c r="AN109"/>
      <c r="AO109"/>
      <c r="AP109"/>
      <c r="AQ109"/>
      <c r="AR109"/>
      <c r="AS109"/>
      <c r="AT109"/>
      <c r="AU109"/>
      <c r="AV109"/>
      <c r="BK109" t="s">
        <v>85</v>
      </c>
      <c r="BL109" s="31" t="str">
        <f t="shared" si="22"/>
        <v>-</v>
      </c>
      <c r="BM109" s="7" t="str">
        <f t="shared" si="23"/>
        <v>-</v>
      </c>
    </row>
    <row r="110" spans="1:65" x14ac:dyDescent="0.2">
      <c r="A110" s="12">
        <v>42199</v>
      </c>
      <c r="C110" s="55" t="s">
        <v>125</v>
      </c>
      <c r="H110" s="2">
        <v>838.75</v>
      </c>
      <c r="J110" s="16">
        <f t="shared" si="19"/>
        <v>0</v>
      </c>
      <c r="L110" s="16">
        <f t="shared" si="20"/>
        <v>838.75</v>
      </c>
      <c r="M110" s="16">
        <f t="shared" si="21"/>
        <v>0</v>
      </c>
      <c r="N110" s="38">
        <f t="shared" si="24"/>
        <v>23091.030000000002</v>
      </c>
      <c r="O110" s="38">
        <f t="shared" si="25"/>
        <v>16014.49</v>
      </c>
      <c r="P110" s="38">
        <f t="shared" si="26"/>
        <v>4842.0600000000013</v>
      </c>
      <c r="Q110" s="38">
        <f t="shared" si="27"/>
        <v>1001.71</v>
      </c>
      <c r="R110" s="38">
        <f t="shared" si="28"/>
        <v>24.490000000000009</v>
      </c>
      <c r="S110" s="38">
        <f t="shared" si="33"/>
        <v>-2902.09</v>
      </c>
      <c r="T110" s="38">
        <f t="shared" si="29"/>
        <v>3500</v>
      </c>
      <c r="U110" s="38">
        <f t="shared" si="30"/>
        <v>656.5</v>
      </c>
      <c r="V110" s="70">
        <f t="shared" si="31"/>
        <v>23470.34</v>
      </c>
      <c r="W110" s="19">
        <f t="shared" si="32"/>
        <v>4185.5600000000013</v>
      </c>
      <c r="AD110" s="2">
        <v>838.75</v>
      </c>
      <c r="AM110"/>
      <c r="AN110"/>
      <c r="AO110"/>
      <c r="AP110"/>
      <c r="AQ110"/>
      <c r="AR110"/>
      <c r="AS110"/>
      <c r="AT110"/>
      <c r="AU110"/>
      <c r="AV110"/>
      <c r="BK110" t="s">
        <v>126</v>
      </c>
      <c r="BL110" s="31" t="str">
        <f t="shared" si="22"/>
        <v>-</v>
      </c>
      <c r="BM110" s="7" t="str">
        <f t="shared" si="23"/>
        <v>-</v>
      </c>
    </row>
    <row r="111" spans="1:65" x14ac:dyDescent="0.2">
      <c r="A111" s="12">
        <v>42205</v>
      </c>
      <c r="C111" s="55" t="s">
        <v>170</v>
      </c>
      <c r="G111" s="2">
        <v>196.89</v>
      </c>
      <c r="J111" s="16">
        <f t="shared" si="19"/>
        <v>196.89</v>
      </c>
      <c r="L111" s="16">
        <f t="shared" si="20"/>
        <v>0</v>
      </c>
      <c r="M111" s="16">
        <f t="shared" si="21"/>
        <v>0</v>
      </c>
      <c r="N111" s="38">
        <f t="shared" si="24"/>
        <v>23287.920000000002</v>
      </c>
      <c r="O111" s="38">
        <f t="shared" si="25"/>
        <v>16014.49</v>
      </c>
      <c r="P111" s="38">
        <f t="shared" si="26"/>
        <v>4842.0600000000013</v>
      </c>
      <c r="Q111" s="38">
        <f t="shared" si="27"/>
        <v>1001.71</v>
      </c>
      <c r="R111" s="38">
        <f t="shared" si="28"/>
        <v>24.490000000000009</v>
      </c>
      <c r="S111" s="38">
        <f t="shared" si="33"/>
        <v>-2902.09</v>
      </c>
      <c r="T111" s="38">
        <f t="shared" si="29"/>
        <v>3500</v>
      </c>
      <c r="U111" s="38">
        <f t="shared" si="30"/>
        <v>656.5</v>
      </c>
      <c r="V111" s="70">
        <f t="shared" si="31"/>
        <v>23667.23</v>
      </c>
      <c r="W111" s="19">
        <f t="shared" si="32"/>
        <v>4185.5600000000013</v>
      </c>
      <c r="AC111" s="2">
        <v>196.89</v>
      </c>
      <c r="AM111"/>
      <c r="AN111"/>
      <c r="AO111"/>
      <c r="AP111"/>
      <c r="AQ111"/>
      <c r="AR111"/>
      <c r="AS111"/>
      <c r="AT111"/>
      <c r="AU111"/>
      <c r="AV111"/>
      <c r="BK111" t="s">
        <v>196</v>
      </c>
      <c r="BL111" s="31" t="str">
        <f t="shared" si="22"/>
        <v>-</v>
      </c>
      <c r="BM111" s="7" t="str">
        <f t="shared" si="23"/>
        <v>-</v>
      </c>
    </row>
    <row r="112" spans="1:65" x14ac:dyDescent="0.2">
      <c r="A112" s="12">
        <v>41840</v>
      </c>
      <c r="C112" s="55" t="s">
        <v>197</v>
      </c>
      <c r="G112" s="2">
        <v>140</v>
      </c>
      <c r="J112" s="16">
        <f t="shared" si="19"/>
        <v>140</v>
      </c>
      <c r="L112" s="16">
        <f t="shared" si="20"/>
        <v>0</v>
      </c>
      <c r="M112" s="16">
        <f t="shared" si="21"/>
        <v>0</v>
      </c>
      <c r="N112" s="38">
        <f t="shared" si="24"/>
        <v>23427.920000000002</v>
      </c>
      <c r="O112" s="38">
        <f t="shared" si="25"/>
        <v>16014.49</v>
      </c>
      <c r="P112" s="38">
        <f t="shared" si="26"/>
        <v>4842.0600000000013</v>
      </c>
      <c r="Q112" s="38">
        <f t="shared" si="27"/>
        <v>1001.71</v>
      </c>
      <c r="R112" s="38">
        <f t="shared" si="28"/>
        <v>24.490000000000009</v>
      </c>
      <c r="S112" s="38">
        <f t="shared" si="33"/>
        <v>-2902.09</v>
      </c>
      <c r="T112" s="38">
        <f t="shared" si="29"/>
        <v>3500</v>
      </c>
      <c r="U112" s="38">
        <f t="shared" si="30"/>
        <v>656.5</v>
      </c>
      <c r="V112" s="70">
        <f t="shared" si="31"/>
        <v>23807.23</v>
      </c>
      <c r="W112" s="19">
        <f t="shared" si="32"/>
        <v>4185.5600000000013</v>
      </c>
      <c r="Y112" s="2">
        <v>140</v>
      </c>
      <c r="AM112"/>
      <c r="AN112"/>
      <c r="AO112"/>
      <c r="AP112"/>
      <c r="AQ112"/>
      <c r="AR112"/>
      <c r="AS112"/>
      <c r="AT112"/>
      <c r="AU112"/>
      <c r="AV112"/>
      <c r="BK112" t="s">
        <v>198</v>
      </c>
      <c r="BL112" s="31" t="str">
        <f t="shared" si="22"/>
        <v>-</v>
      </c>
      <c r="BM112" s="7" t="str">
        <f t="shared" si="23"/>
        <v>-</v>
      </c>
    </row>
    <row r="113" spans="1:65" x14ac:dyDescent="0.2">
      <c r="A113" s="12">
        <v>42206</v>
      </c>
      <c r="C113" s="55" t="s">
        <v>84</v>
      </c>
      <c r="H113" s="2">
        <v>35</v>
      </c>
      <c r="J113" s="16">
        <f t="shared" si="19"/>
        <v>0</v>
      </c>
      <c r="L113" s="16">
        <f t="shared" si="20"/>
        <v>35</v>
      </c>
      <c r="M113" s="16">
        <f t="shared" si="21"/>
        <v>0</v>
      </c>
      <c r="N113" s="38">
        <f t="shared" si="24"/>
        <v>23427.920000000002</v>
      </c>
      <c r="O113" s="38">
        <f t="shared" si="25"/>
        <v>16014.49</v>
      </c>
      <c r="P113" s="38">
        <f t="shared" si="26"/>
        <v>4877.0600000000013</v>
      </c>
      <c r="Q113" s="38">
        <f t="shared" si="27"/>
        <v>1001.71</v>
      </c>
      <c r="R113" s="38">
        <f t="shared" si="28"/>
        <v>24.490000000000009</v>
      </c>
      <c r="S113" s="38">
        <f t="shared" si="33"/>
        <v>-2902.09</v>
      </c>
      <c r="T113" s="38">
        <f t="shared" si="29"/>
        <v>3500</v>
      </c>
      <c r="U113" s="38">
        <f t="shared" si="30"/>
        <v>656.5</v>
      </c>
      <c r="V113" s="70">
        <f t="shared" si="31"/>
        <v>23807.23</v>
      </c>
      <c r="W113" s="19">
        <f t="shared" si="32"/>
        <v>4220.5600000000013</v>
      </c>
      <c r="AD113" s="2">
        <v>35</v>
      </c>
      <c r="AM113"/>
      <c r="AN113"/>
      <c r="AO113"/>
      <c r="AP113"/>
      <c r="AQ113"/>
      <c r="AR113"/>
      <c r="AS113"/>
      <c r="AT113"/>
      <c r="AU113"/>
      <c r="AV113"/>
      <c r="BK113" t="s">
        <v>85</v>
      </c>
      <c r="BL113" s="31" t="str">
        <f t="shared" si="22"/>
        <v>-</v>
      </c>
      <c r="BM113" s="7" t="str">
        <f t="shared" si="23"/>
        <v>-</v>
      </c>
    </row>
    <row r="114" spans="1:65" x14ac:dyDescent="0.2">
      <c r="A114" s="12">
        <v>42206</v>
      </c>
      <c r="C114" s="55" t="s">
        <v>199</v>
      </c>
      <c r="G114" s="2">
        <v>3000</v>
      </c>
      <c r="J114" s="16">
        <f t="shared" si="19"/>
        <v>3000</v>
      </c>
      <c r="L114" s="16">
        <f t="shared" si="20"/>
        <v>0</v>
      </c>
      <c r="M114" s="16">
        <f t="shared" si="21"/>
        <v>0</v>
      </c>
      <c r="N114" s="38">
        <f t="shared" si="24"/>
        <v>26427.920000000002</v>
      </c>
      <c r="O114" s="38">
        <f t="shared" si="25"/>
        <v>16014.49</v>
      </c>
      <c r="P114" s="38">
        <f t="shared" si="26"/>
        <v>4877.0600000000013</v>
      </c>
      <c r="Q114" s="38">
        <f t="shared" si="27"/>
        <v>1001.71</v>
      </c>
      <c r="R114" s="38">
        <f t="shared" si="28"/>
        <v>24.490000000000009</v>
      </c>
      <c r="S114" s="38">
        <f>S113+G114</f>
        <v>97.909999999999854</v>
      </c>
      <c r="T114" s="38">
        <f t="shared" si="29"/>
        <v>3500</v>
      </c>
      <c r="U114" s="38">
        <f t="shared" si="30"/>
        <v>656.5</v>
      </c>
      <c r="V114" s="70">
        <f t="shared" si="31"/>
        <v>23807.23</v>
      </c>
      <c r="W114" s="19">
        <f t="shared" si="32"/>
        <v>4220.5600000000013</v>
      </c>
      <c r="Y114" s="2">
        <v>3000</v>
      </c>
      <c r="AM114"/>
      <c r="AN114"/>
      <c r="AO114"/>
      <c r="AP114"/>
      <c r="AQ114"/>
      <c r="AR114"/>
      <c r="AS114"/>
      <c r="AT114"/>
      <c r="AU114"/>
      <c r="AV114"/>
      <c r="BK114" t="s">
        <v>200</v>
      </c>
      <c r="BL114" s="31" t="str">
        <f t="shared" si="22"/>
        <v>-</v>
      </c>
      <c r="BM114" s="7" t="str">
        <f t="shared" si="23"/>
        <v>-</v>
      </c>
    </row>
    <row r="115" spans="1:65" x14ac:dyDescent="0.2">
      <c r="A115" s="12">
        <v>42207</v>
      </c>
      <c r="C115" s="55" t="s">
        <v>152</v>
      </c>
      <c r="H115" s="2">
        <v>98.49</v>
      </c>
      <c r="J115" s="16">
        <f t="shared" si="19"/>
        <v>0</v>
      </c>
      <c r="L115" s="16">
        <f t="shared" si="20"/>
        <v>98.49</v>
      </c>
      <c r="M115" s="16">
        <f t="shared" si="21"/>
        <v>0</v>
      </c>
      <c r="N115" s="38">
        <f t="shared" si="24"/>
        <v>26427.920000000002</v>
      </c>
      <c r="O115" s="38">
        <f t="shared" si="25"/>
        <v>16014.49</v>
      </c>
      <c r="P115" s="38">
        <f t="shared" si="26"/>
        <v>4975.5500000000011</v>
      </c>
      <c r="Q115" s="38">
        <f t="shared" si="27"/>
        <v>1001.71</v>
      </c>
      <c r="R115" s="38">
        <f t="shared" si="28"/>
        <v>24.490000000000009</v>
      </c>
      <c r="S115" s="38">
        <f t="shared" si="33"/>
        <v>97.909999999999854</v>
      </c>
      <c r="T115" s="38">
        <f t="shared" si="29"/>
        <v>3500</v>
      </c>
      <c r="U115" s="38">
        <f t="shared" si="30"/>
        <v>656.5</v>
      </c>
      <c r="V115" s="70">
        <f t="shared" si="31"/>
        <v>23807.23</v>
      </c>
      <c r="W115" s="19">
        <f t="shared" si="32"/>
        <v>4319.0500000000011</v>
      </c>
      <c r="AD115" s="2">
        <v>98.49</v>
      </c>
      <c r="AM115"/>
      <c r="AN115"/>
      <c r="AO115"/>
      <c r="AP115"/>
      <c r="AQ115"/>
      <c r="AR115"/>
      <c r="AS115"/>
      <c r="AT115"/>
      <c r="AU115"/>
      <c r="AV115"/>
      <c r="BK115" t="s">
        <v>153</v>
      </c>
      <c r="BL115" s="31" t="str">
        <f t="shared" si="22"/>
        <v>-</v>
      </c>
      <c r="BM115" s="7" t="str">
        <f t="shared" si="23"/>
        <v>-</v>
      </c>
    </row>
    <row r="116" spans="1:65" x14ac:dyDescent="0.2">
      <c r="A116" s="12">
        <v>42209</v>
      </c>
      <c r="C116" s="55" t="s">
        <v>152</v>
      </c>
      <c r="H116" s="2">
        <v>122.1</v>
      </c>
      <c r="J116" s="16">
        <f t="shared" si="19"/>
        <v>0</v>
      </c>
      <c r="L116" s="16">
        <f t="shared" si="20"/>
        <v>122.1</v>
      </c>
      <c r="M116" s="16">
        <f t="shared" si="21"/>
        <v>0</v>
      </c>
      <c r="N116" s="38">
        <f t="shared" si="24"/>
        <v>26427.920000000002</v>
      </c>
      <c r="O116" s="38">
        <f t="shared" si="25"/>
        <v>16014.49</v>
      </c>
      <c r="P116" s="38">
        <f t="shared" si="26"/>
        <v>5097.6500000000015</v>
      </c>
      <c r="Q116" s="38">
        <f t="shared" si="27"/>
        <v>1001.71</v>
      </c>
      <c r="R116" s="38">
        <f t="shared" si="28"/>
        <v>24.490000000000009</v>
      </c>
      <c r="S116" s="38">
        <f t="shared" si="33"/>
        <v>97.909999999999854</v>
      </c>
      <c r="T116" s="38">
        <f t="shared" si="29"/>
        <v>3500</v>
      </c>
      <c r="U116" s="38">
        <f t="shared" si="30"/>
        <v>656.5</v>
      </c>
      <c r="V116" s="70">
        <f t="shared" si="31"/>
        <v>23807.23</v>
      </c>
      <c r="W116" s="19">
        <f t="shared" si="32"/>
        <v>4441.1500000000015</v>
      </c>
      <c r="AD116" s="2">
        <v>122.1</v>
      </c>
      <c r="AM116"/>
      <c r="AN116"/>
      <c r="AO116"/>
      <c r="AP116"/>
      <c r="AQ116"/>
      <c r="AR116"/>
      <c r="AS116"/>
      <c r="AT116"/>
      <c r="AU116"/>
      <c r="AV116"/>
      <c r="BK116" t="s">
        <v>153</v>
      </c>
      <c r="BL116" s="31" t="str">
        <f t="shared" si="22"/>
        <v>-</v>
      </c>
      <c r="BM116" s="7" t="str">
        <f t="shared" si="23"/>
        <v>-</v>
      </c>
    </row>
    <row r="117" spans="1:65" x14ac:dyDescent="0.2">
      <c r="A117" s="12">
        <v>42209</v>
      </c>
      <c r="C117" s="55" t="s">
        <v>125</v>
      </c>
      <c r="H117" s="2">
        <v>711.4</v>
      </c>
      <c r="J117" s="16">
        <f t="shared" si="19"/>
        <v>0</v>
      </c>
      <c r="L117" s="16">
        <f t="shared" si="20"/>
        <v>711.4</v>
      </c>
      <c r="M117" s="16">
        <f t="shared" si="21"/>
        <v>0</v>
      </c>
      <c r="N117" s="38">
        <f t="shared" si="24"/>
        <v>26427.920000000002</v>
      </c>
      <c r="O117" s="38">
        <f t="shared" si="25"/>
        <v>16014.49</v>
      </c>
      <c r="P117" s="38">
        <f t="shared" si="26"/>
        <v>5809.0500000000011</v>
      </c>
      <c r="Q117" s="38">
        <f t="shared" si="27"/>
        <v>1001.71</v>
      </c>
      <c r="R117" s="38">
        <f t="shared" si="28"/>
        <v>24.490000000000009</v>
      </c>
      <c r="S117" s="38">
        <f t="shared" si="33"/>
        <v>97.909999999999854</v>
      </c>
      <c r="T117" s="38">
        <f t="shared" si="29"/>
        <v>3500</v>
      </c>
      <c r="U117" s="38">
        <f t="shared" si="30"/>
        <v>656.5</v>
      </c>
      <c r="V117" s="70">
        <f t="shared" si="31"/>
        <v>23807.23</v>
      </c>
      <c r="W117" s="19">
        <f t="shared" si="32"/>
        <v>5152.5500000000011</v>
      </c>
      <c r="AD117" s="2">
        <v>711.4</v>
      </c>
      <c r="AM117"/>
      <c r="AN117"/>
      <c r="AO117"/>
      <c r="AP117"/>
      <c r="AQ117"/>
      <c r="AR117"/>
      <c r="AS117"/>
      <c r="AT117"/>
      <c r="AU117"/>
      <c r="AV117"/>
      <c r="BK117" t="s">
        <v>126</v>
      </c>
      <c r="BL117" s="31" t="str">
        <f t="shared" si="22"/>
        <v>-</v>
      </c>
      <c r="BM117" s="7" t="str">
        <f t="shared" si="23"/>
        <v>-</v>
      </c>
    </row>
    <row r="118" spans="1:65" x14ac:dyDescent="0.2">
      <c r="A118" s="12">
        <v>42214</v>
      </c>
      <c r="C118" s="55" t="s">
        <v>84</v>
      </c>
      <c r="H118" s="2">
        <v>35</v>
      </c>
      <c r="J118" s="16">
        <f t="shared" si="19"/>
        <v>0</v>
      </c>
      <c r="L118" s="16">
        <f t="shared" si="20"/>
        <v>35</v>
      </c>
      <c r="M118" s="16">
        <f t="shared" si="21"/>
        <v>0</v>
      </c>
      <c r="N118" s="38">
        <f t="shared" si="24"/>
        <v>26427.920000000002</v>
      </c>
      <c r="O118" s="38">
        <f t="shared" si="25"/>
        <v>16014.49</v>
      </c>
      <c r="P118" s="38">
        <f t="shared" si="26"/>
        <v>5844.0500000000011</v>
      </c>
      <c r="Q118" s="38">
        <f t="shared" si="27"/>
        <v>1001.71</v>
      </c>
      <c r="R118" s="38">
        <f t="shared" si="28"/>
        <v>24.490000000000009</v>
      </c>
      <c r="S118" s="38">
        <f t="shared" si="33"/>
        <v>97.909999999999854</v>
      </c>
      <c r="T118" s="38">
        <f t="shared" si="29"/>
        <v>3500</v>
      </c>
      <c r="U118" s="38">
        <f t="shared" si="30"/>
        <v>656.5</v>
      </c>
      <c r="V118" s="70">
        <f t="shared" si="31"/>
        <v>23807.23</v>
      </c>
      <c r="W118" s="19">
        <f t="shared" si="32"/>
        <v>5187.5500000000011</v>
      </c>
      <c r="AD118" s="2">
        <v>35</v>
      </c>
      <c r="AM118"/>
      <c r="AN118"/>
      <c r="AO118"/>
      <c r="AP118"/>
      <c r="AQ118"/>
      <c r="AR118"/>
      <c r="AS118"/>
      <c r="AT118"/>
      <c r="AU118"/>
      <c r="AV118"/>
      <c r="BK118" t="s">
        <v>85</v>
      </c>
      <c r="BL118" s="31" t="str">
        <f t="shared" si="22"/>
        <v>-</v>
      </c>
      <c r="BM118" s="7" t="str">
        <f t="shared" si="23"/>
        <v>-</v>
      </c>
    </row>
    <row r="119" spans="1:65" x14ac:dyDescent="0.2">
      <c r="A119" s="12">
        <v>42214</v>
      </c>
      <c r="C119" s="55" t="s">
        <v>127</v>
      </c>
      <c r="E119" s="2">
        <v>68.12</v>
      </c>
      <c r="J119" s="16">
        <f t="shared" si="19"/>
        <v>0</v>
      </c>
      <c r="L119" s="16">
        <f t="shared" si="20"/>
        <v>-68.12</v>
      </c>
      <c r="M119" s="16">
        <f t="shared" si="21"/>
        <v>0</v>
      </c>
      <c r="N119" s="38">
        <f t="shared" si="24"/>
        <v>26427.920000000002</v>
      </c>
      <c r="O119" s="38">
        <f t="shared" si="25"/>
        <v>16014.49</v>
      </c>
      <c r="P119" s="38">
        <f t="shared" si="26"/>
        <v>5775.9300000000012</v>
      </c>
      <c r="Q119" s="38">
        <f t="shared" si="27"/>
        <v>1001.71</v>
      </c>
      <c r="R119" s="38">
        <f t="shared" si="28"/>
        <v>24.490000000000009</v>
      </c>
      <c r="S119" s="38">
        <f t="shared" si="33"/>
        <v>97.909999999999854</v>
      </c>
      <c r="T119" s="38">
        <f t="shared" si="29"/>
        <v>3500</v>
      </c>
      <c r="U119" s="38">
        <f t="shared" si="30"/>
        <v>656.5</v>
      </c>
      <c r="V119" s="70">
        <f t="shared" si="31"/>
        <v>23807.23</v>
      </c>
      <c r="W119" s="19">
        <f t="shared" si="32"/>
        <v>5119.4300000000012</v>
      </c>
      <c r="AM119"/>
      <c r="AN119"/>
      <c r="AO119"/>
      <c r="AP119">
        <v>68.12</v>
      </c>
      <c r="AQ119"/>
      <c r="AR119"/>
      <c r="AS119"/>
      <c r="AT119"/>
      <c r="AU119"/>
      <c r="AV119"/>
      <c r="BK119" t="s">
        <v>201</v>
      </c>
      <c r="BL119" s="31" t="str">
        <f t="shared" si="22"/>
        <v>-</v>
      </c>
      <c r="BM119" s="7" t="str">
        <f t="shared" si="23"/>
        <v>-</v>
      </c>
    </row>
    <row r="120" spans="1:65" x14ac:dyDescent="0.2">
      <c r="A120" s="12">
        <v>42215</v>
      </c>
      <c r="C120" s="55" t="s">
        <v>202</v>
      </c>
      <c r="G120" s="2">
        <v>150.81</v>
      </c>
      <c r="J120" s="16">
        <f t="shared" si="19"/>
        <v>150.81</v>
      </c>
      <c r="L120" s="16">
        <f t="shared" si="20"/>
        <v>0</v>
      </c>
      <c r="M120" s="16">
        <f t="shared" si="21"/>
        <v>0</v>
      </c>
      <c r="N120" s="38">
        <f t="shared" si="24"/>
        <v>26578.730000000003</v>
      </c>
      <c r="O120" s="38">
        <f t="shared" si="25"/>
        <v>16014.49</v>
      </c>
      <c r="P120" s="38">
        <f t="shared" si="26"/>
        <v>5775.9300000000012</v>
      </c>
      <c r="Q120" s="38">
        <f t="shared" si="27"/>
        <v>1001.71</v>
      </c>
      <c r="R120" s="38">
        <f t="shared" si="28"/>
        <v>24.490000000000009</v>
      </c>
      <c r="S120" s="38">
        <f t="shared" si="33"/>
        <v>97.909999999999854</v>
      </c>
      <c r="T120" s="38">
        <f t="shared" si="29"/>
        <v>3500</v>
      </c>
      <c r="U120" s="38">
        <f t="shared" si="30"/>
        <v>656.5</v>
      </c>
      <c r="V120" s="70">
        <f t="shared" si="31"/>
        <v>23958.04</v>
      </c>
      <c r="W120" s="19">
        <f t="shared" si="32"/>
        <v>5119.4300000000012</v>
      </c>
      <c r="AE120" s="2">
        <v>150.81</v>
      </c>
      <c r="AM120"/>
      <c r="AN120"/>
      <c r="AO120"/>
      <c r="AP120"/>
      <c r="AQ120"/>
      <c r="AR120"/>
      <c r="AS120"/>
      <c r="AT120"/>
      <c r="AU120"/>
      <c r="AV120"/>
      <c r="BK120" t="s">
        <v>89</v>
      </c>
      <c r="BL120" s="31" t="str">
        <f t="shared" si="22"/>
        <v>-</v>
      </c>
      <c r="BM120" s="7" t="str">
        <f t="shared" si="23"/>
        <v>-</v>
      </c>
    </row>
    <row r="121" spans="1:65" x14ac:dyDescent="0.2">
      <c r="A121" s="12">
        <v>42220</v>
      </c>
      <c r="B121" s="10" t="s">
        <v>112</v>
      </c>
      <c r="C121" s="55" t="s">
        <v>103</v>
      </c>
      <c r="D121" s="2">
        <v>174.86</v>
      </c>
      <c r="J121" s="16">
        <f t="shared" si="19"/>
        <v>-174.86</v>
      </c>
      <c r="L121" s="16">
        <f t="shared" si="20"/>
        <v>0</v>
      </c>
      <c r="M121" s="16">
        <f t="shared" si="21"/>
        <v>0</v>
      </c>
      <c r="N121" s="38">
        <f t="shared" si="24"/>
        <v>26403.870000000003</v>
      </c>
      <c r="O121" s="38">
        <f t="shared" si="25"/>
        <v>16014.49</v>
      </c>
      <c r="P121" s="38">
        <f t="shared" si="26"/>
        <v>5775.9300000000012</v>
      </c>
      <c r="Q121" s="38">
        <f t="shared" si="27"/>
        <v>1001.71</v>
      </c>
      <c r="R121" s="38">
        <f t="shared" si="28"/>
        <v>24.490000000000009</v>
      </c>
      <c r="S121" s="38">
        <f t="shared" si="33"/>
        <v>97.909999999999854</v>
      </c>
      <c r="T121" s="38">
        <f t="shared" si="29"/>
        <v>3500</v>
      </c>
      <c r="U121" s="38">
        <f t="shared" si="30"/>
        <v>656.5</v>
      </c>
      <c r="V121" s="70">
        <f t="shared" si="31"/>
        <v>23783.18</v>
      </c>
      <c r="W121" s="19">
        <f t="shared" si="32"/>
        <v>5119.4300000000012</v>
      </c>
      <c r="AG121" s="66"/>
      <c r="AJ121" s="2">
        <v>153.26</v>
      </c>
      <c r="AK121" s="2">
        <v>21.6</v>
      </c>
      <c r="AM121"/>
      <c r="AN121"/>
      <c r="AO121"/>
      <c r="AP121"/>
      <c r="AQ121"/>
      <c r="AR121"/>
      <c r="AS121"/>
      <c r="AT121"/>
      <c r="AU121"/>
      <c r="AV121"/>
      <c r="BK121" t="s">
        <v>203</v>
      </c>
      <c r="BL121" s="31" t="str">
        <f t="shared" si="22"/>
        <v>-</v>
      </c>
      <c r="BM121" s="7" t="str">
        <f t="shared" si="23"/>
        <v>-</v>
      </c>
    </row>
    <row r="122" spans="1:65" x14ac:dyDescent="0.2">
      <c r="A122" s="12">
        <v>42220</v>
      </c>
      <c r="B122" s="10" t="s">
        <v>112</v>
      </c>
      <c r="C122" s="55" t="s">
        <v>105</v>
      </c>
      <c r="D122" s="2">
        <v>620.88</v>
      </c>
      <c r="J122" s="16">
        <f t="shared" si="19"/>
        <v>-620.88</v>
      </c>
      <c r="L122" s="16">
        <f t="shared" si="20"/>
        <v>0</v>
      </c>
      <c r="M122" s="16">
        <f t="shared" si="21"/>
        <v>0</v>
      </c>
      <c r="N122" s="38">
        <f t="shared" si="24"/>
        <v>25782.99</v>
      </c>
      <c r="O122" s="38">
        <f t="shared" si="25"/>
        <v>16014.49</v>
      </c>
      <c r="P122" s="38">
        <f t="shared" si="26"/>
        <v>5775.9300000000012</v>
      </c>
      <c r="Q122" s="38">
        <f t="shared" si="27"/>
        <v>1001.71</v>
      </c>
      <c r="R122" s="38">
        <f t="shared" si="28"/>
        <v>24.490000000000009</v>
      </c>
      <c r="S122" s="38">
        <f t="shared" si="33"/>
        <v>97.909999999999854</v>
      </c>
      <c r="T122" s="38">
        <f t="shared" si="29"/>
        <v>3500</v>
      </c>
      <c r="U122" s="38">
        <f t="shared" si="30"/>
        <v>656.5</v>
      </c>
      <c r="V122" s="70">
        <f t="shared" si="31"/>
        <v>23162.3</v>
      </c>
      <c r="W122" s="19">
        <f t="shared" si="32"/>
        <v>5119.4300000000012</v>
      </c>
      <c r="AM122"/>
      <c r="AN122"/>
      <c r="AO122"/>
      <c r="AP122"/>
      <c r="AQ122"/>
      <c r="AR122"/>
      <c r="AS122"/>
      <c r="AT122"/>
      <c r="AU122"/>
      <c r="AV122"/>
      <c r="BD122" s="2">
        <v>620.88</v>
      </c>
      <c r="BK122" t="s">
        <v>204</v>
      </c>
      <c r="BL122" s="31" t="str">
        <f t="shared" si="22"/>
        <v>-</v>
      </c>
      <c r="BM122" s="7" t="str">
        <f t="shared" si="23"/>
        <v>-</v>
      </c>
    </row>
    <row r="123" spans="1:65" x14ac:dyDescent="0.2">
      <c r="A123" s="12">
        <v>42220</v>
      </c>
      <c r="B123" s="10" t="s">
        <v>14</v>
      </c>
      <c r="C123" s="55" t="s">
        <v>205</v>
      </c>
      <c r="F123" s="2">
        <v>30.75</v>
      </c>
      <c r="J123" s="16">
        <f t="shared" si="19"/>
        <v>0</v>
      </c>
      <c r="L123" s="16">
        <f t="shared" si="20"/>
        <v>0</v>
      </c>
      <c r="M123" s="16">
        <f t="shared" si="21"/>
        <v>-30.75</v>
      </c>
      <c r="N123" s="38">
        <f t="shared" si="24"/>
        <v>25782.99</v>
      </c>
      <c r="O123" s="38">
        <f t="shared" si="25"/>
        <v>16014.49</v>
      </c>
      <c r="P123" s="38">
        <f t="shared" si="26"/>
        <v>5775.9300000000012</v>
      </c>
      <c r="Q123" s="38">
        <f t="shared" si="27"/>
        <v>970.96</v>
      </c>
      <c r="R123" s="38">
        <f t="shared" si="28"/>
        <v>24.490000000000009</v>
      </c>
      <c r="S123" s="38">
        <f t="shared" si="33"/>
        <v>97.909999999999854</v>
      </c>
      <c r="T123" s="38">
        <f t="shared" si="29"/>
        <v>3500</v>
      </c>
      <c r="U123" s="38">
        <f t="shared" si="30"/>
        <v>656.5</v>
      </c>
      <c r="V123" s="70">
        <f t="shared" si="31"/>
        <v>23131.55</v>
      </c>
      <c r="W123" s="19">
        <f t="shared" si="32"/>
        <v>5119.4300000000012</v>
      </c>
      <c r="AM123"/>
      <c r="AN123"/>
      <c r="AO123"/>
      <c r="AP123"/>
      <c r="AQ123"/>
      <c r="AR123"/>
      <c r="AS123"/>
      <c r="AT123"/>
      <c r="AU123"/>
      <c r="AV123"/>
      <c r="BH123" s="2">
        <v>5.12</v>
      </c>
      <c r="BI123" s="2">
        <v>25.63</v>
      </c>
      <c r="BK123" t="s">
        <v>206</v>
      </c>
      <c r="BL123" s="31" t="str">
        <f t="shared" si="22"/>
        <v>-</v>
      </c>
      <c r="BM123" s="7" t="str">
        <f t="shared" si="23"/>
        <v>-</v>
      </c>
    </row>
    <row r="124" spans="1:65" x14ac:dyDescent="0.2">
      <c r="A124" s="76" t="s">
        <v>207</v>
      </c>
      <c r="B124" s="10">
        <v>12</v>
      </c>
      <c r="C124" s="55" t="s">
        <v>170</v>
      </c>
      <c r="G124" s="2">
        <v>109.63</v>
      </c>
      <c r="J124" s="16">
        <f t="shared" si="19"/>
        <v>109.63</v>
      </c>
      <c r="L124" s="16">
        <f t="shared" si="20"/>
        <v>0</v>
      </c>
      <c r="M124" s="16">
        <f t="shared" si="21"/>
        <v>0</v>
      </c>
      <c r="N124" s="38">
        <f t="shared" si="24"/>
        <v>25892.620000000003</v>
      </c>
      <c r="O124" s="38">
        <f t="shared" si="25"/>
        <v>16014.49</v>
      </c>
      <c r="P124" s="38">
        <f t="shared" si="26"/>
        <v>5775.9300000000012</v>
      </c>
      <c r="Q124" s="38">
        <f t="shared" si="27"/>
        <v>970.96</v>
      </c>
      <c r="R124" s="38">
        <f t="shared" si="28"/>
        <v>24.490000000000009</v>
      </c>
      <c r="S124" s="38">
        <f t="shared" si="33"/>
        <v>97.909999999999854</v>
      </c>
      <c r="T124" s="38">
        <f t="shared" si="29"/>
        <v>3500</v>
      </c>
      <c r="U124" s="38">
        <f t="shared" si="30"/>
        <v>656.5</v>
      </c>
      <c r="V124" s="70">
        <f t="shared" si="31"/>
        <v>23241.18</v>
      </c>
      <c r="W124" s="19">
        <f t="shared" si="32"/>
        <v>5119.4300000000012</v>
      </c>
      <c r="AC124" s="2">
        <v>109.63</v>
      </c>
      <c r="AM124"/>
      <c r="AN124"/>
      <c r="AO124"/>
      <c r="AP124"/>
      <c r="AQ124"/>
      <c r="AR124"/>
      <c r="AS124"/>
      <c r="AT124"/>
      <c r="AU124"/>
      <c r="AV124"/>
      <c r="BK124" t="s">
        <v>208</v>
      </c>
      <c r="BL124" s="31" t="str">
        <f t="shared" si="22"/>
        <v>-</v>
      </c>
      <c r="BM124" s="7" t="str">
        <f t="shared" si="23"/>
        <v>-</v>
      </c>
    </row>
    <row r="125" spans="1:65" x14ac:dyDescent="0.2">
      <c r="A125" s="76" t="s">
        <v>209</v>
      </c>
      <c r="B125" s="10">
        <v>13</v>
      </c>
      <c r="C125" s="55" t="s">
        <v>197</v>
      </c>
      <c r="G125" s="2">
        <v>140</v>
      </c>
      <c r="J125" s="16">
        <f t="shared" si="19"/>
        <v>140</v>
      </c>
      <c r="L125" s="16">
        <f t="shared" si="20"/>
        <v>0</v>
      </c>
      <c r="M125" s="16">
        <f t="shared" si="21"/>
        <v>0</v>
      </c>
      <c r="N125" s="38">
        <f t="shared" si="24"/>
        <v>26032.620000000003</v>
      </c>
      <c r="O125" s="38">
        <f t="shared" si="25"/>
        <v>16014.49</v>
      </c>
      <c r="P125" s="38">
        <f t="shared" si="26"/>
        <v>5775.9300000000012</v>
      </c>
      <c r="Q125" s="38">
        <f t="shared" si="27"/>
        <v>970.96</v>
      </c>
      <c r="R125" s="38">
        <f t="shared" si="28"/>
        <v>24.490000000000009</v>
      </c>
      <c r="S125" s="38">
        <f t="shared" si="33"/>
        <v>97.909999999999854</v>
      </c>
      <c r="T125" s="38">
        <f t="shared" si="29"/>
        <v>3500</v>
      </c>
      <c r="U125" s="38">
        <f t="shared" si="30"/>
        <v>656.5</v>
      </c>
      <c r="V125" s="70">
        <f t="shared" si="31"/>
        <v>23381.18</v>
      </c>
      <c r="W125" s="19">
        <f t="shared" si="32"/>
        <v>5119.4300000000012</v>
      </c>
      <c r="Y125" s="2">
        <v>140</v>
      </c>
      <c r="AM125"/>
      <c r="AN125"/>
      <c r="AO125"/>
      <c r="AP125"/>
      <c r="AQ125"/>
      <c r="AR125"/>
      <c r="AS125"/>
      <c r="AT125"/>
      <c r="AU125"/>
      <c r="AV125"/>
      <c r="BK125" t="s">
        <v>198</v>
      </c>
      <c r="BL125" s="31" t="str">
        <f t="shared" si="22"/>
        <v>-</v>
      </c>
      <c r="BM125" s="7" t="str">
        <f t="shared" si="23"/>
        <v>-</v>
      </c>
    </row>
    <row r="126" spans="1:65" x14ac:dyDescent="0.2">
      <c r="A126" s="76" t="s">
        <v>209</v>
      </c>
      <c r="B126" s="10" t="s">
        <v>210</v>
      </c>
      <c r="C126" s="55" t="s">
        <v>86</v>
      </c>
      <c r="G126" s="2">
        <v>1000</v>
      </c>
      <c r="J126" s="16">
        <f t="shared" si="19"/>
        <v>1000</v>
      </c>
      <c r="L126" s="16">
        <f t="shared" si="20"/>
        <v>0</v>
      </c>
      <c r="M126" s="16">
        <f t="shared" si="21"/>
        <v>0</v>
      </c>
      <c r="N126" s="38">
        <f>N125+J126</f>
        <v>27032.620000000003</v>
      </c>
      <c r="O126" s="38">
        <f t="shared" si="25"/>
        <v>16014.49</v>
      </c>
      <c r="P126" s="38">
        <f t="shared" si="26"/>
        <v>5775.9300000000012</v>
      </c>
      <c r="Q126" s="38">
        <f t="shared" si="27"/>
        <v>970.96</v>
      </c>
      <c r="R126" s="38">
        <f t="shared" si="28"/>
        <v>24.490000000000009</v>
      </c>
      <c r="S126" s="38">
        <f t="shared" si="33"/>
        <v>97.909999999999854</v>
      </c>
      <c r="T126" s="38">
        <f t="shared" si="29"/>
        <v>3500</v>
      </c>
      <c r="U126" s="38">
        <f t="shared" si="30"/>
        <v>656.5</v>
      </c>
      <c r="V126" s="70">
        <f t="shared" si="31"/>
        <v>24381.18</v>
      </c>
      <c r="W126" s="19">
        <f t="shared" si="32"/>
        <v>5119.4300000000012</v>
      </c>
      <c r="AC126" s="2">
        <v>1000</v>
      </c>
      <c r="AM126"/>
      <c r="AN126"/>
      <c r="AO126"/>
      <c r="AP126"/>
      <c r="AQ126"/>
      <c r="AR126"/>
      <c r="AS126"/>
      <c r="AT126"/>
      <c r="AU126"/>
      <c r="AV126"/>
      <c r="BK126" t="s">
        <v>211</v>
      </c>
      <c r="BL126" s="31" t="str">
        <f t="shared" si="22"/>
        <v>-</v>
      </c>
      <c r="BM126" s="7" t="str">
        <f t="shared" si="23"/>
        <v>-</v>
      </c>
    </row>
    <row r="127" spans="1:65" x14ac:dyDescent="0.2">
      <c r="A127" s="76">
        <v>42234</v>
      </c>
      <c r="B127" s="74" t="s">
        <v>212</v>
      </c>
      <c r="C127" s="55" t="s">
        <v>213</v>
      </c>
      <c r="D127" s="2">
        <v>1000</v>
      </c>
      <c r="H127" s="2">
        <v>1000</v>
      </c>
      <c r="J127" s="16">
        <f t="shared" si="19"/>
        <v>-1000</v>
      </c>
      <c r="L127" s="16">
        <f t="shared" si="20"/>
        <v>1000</v>
      </c>
      <c r="M127" s="16">
        <f t="shared" si="21"/>
        <v>0</v>
      </c>
      <c r="N127" s="38">
        <f t="shared" ref="N127:N190" si="34">N126+J127</f>
        <v>26032.620000000003</v>
      </c>
      <c r="O127" s="38">
        <f t="shared" ref="O127:O190" si="35">O126+K127</f>
        <v>16014.49</v>
      </c>
      <c r="P127" s="38">
        <f t="shared" ref="P127:P190" si="36">P126+L127</f>
        <v>6775.9300000000012</v>
      </c>
      <c r="Q127" s="38">
        <f t="shared" ref="Q127:Q190" si="37">Q126+M127</f>
        <v>970.96</v>
      </c>
      <c r="R127" s="38">
        <f t="shared" si="28"/>
        <v>24.490000000000009</v>
      </c>
      <c r="S127" s="38">
        <f t="shared" si="33"/>
        <v>97.909999999999854</v>
      </c>
      <c r="T127" s="38">
        <f t="shared" si="29"/>
        <v>3500</v>
      </c>
      <c r="U127" s="38">
        <f t="shared" si="30"/>
        <v>656.5</v>
      </c>
      <c r="V127" s="70">
        <f t="shared" si="31"/>
        <v>23381.18</v>
      </c>
      <c r="W127" s="19">
        <f t="shared" ref="W127:W190" si="38">SUM(P127-U127)</f>
        <v>6119.4300000000012</v>
      </c>
      <c r="AM127"/>
      <c r="AN127"/>
      <c r="AO127"/>
      <c r="AP127"/>
      <c r="AQ127"/>
      <c r="AR127"/>
      <c r="AS127"/>
      <c r="AT127"/>
      <c r="AU127"/>
      <c r="AV127"/>
      <c r="BK127" s="68" t="s">
        <v>214</v>
      </c>
      <c r="BL127" s="31" t="str">
        <f t="shared" ref="BL127" si="39">IF((D127-G127)+(E127-H127)+(F127-I127)=(-X127-Y127-Z127-AA127-AB127-AC127-AD127-AE127+AF127+AG127+AH127+AI127+AJ127+AK127+AL127+AM127+AN127+AO127+AP127+AQ127+AR127+AS127+AT127+AU127+AV127+AW127+AX127+AY127+AZ127+BA127+BB127+BC127+BD127+BE127+BF127+BG127+BH127+BI127+BJ127),"-","ERROR")</f>
        <v>-</v>
      </c>
      <c r="BM127" s="7" t="str">
        <f t="shared" ref="BM127" si="40">IF((D127-G127)+(E127-H127)+(F127-I127)=(-J127-K127-L127-M127),"-","ERROR")</f>
        <v>-</v>
      </c>
    </row>
    <row r="128" spans="1:65" x14ac:dyDescent="0.2">
      <c r="A128" s="75">
        <v>42234</v>
      </c>
      <c r="B128" s="10" t="s">
        <v>112</v>
      </c>
      <c r="C128" s="55" t="s">
        <v>215</v>
      </c>
      <c r="E128" s="2">
        <v>112.8</v>
      </c>
      <c r="J128" s="16">
        <f t="shared" si="19"/>
        <v>0</v>
      </c>
      <c r="L128" s="16">
        <f t="shared" si="20"/>
        <v>-112.8</v>
      </c>
      <c r="M128" s="16">
        <f t="shared" si="21"/>
        <v>0</v>
      </c>
      <c r="N128" s="38">
        <f t="shared" si="34"/>
        <v>26032.620000000003</v>
      </c>
      <c r="O128" s="38">
        <f t="shared" si="35"/>
        <v>16014.49</v>
      </c>
      <c r="P128" s="38">
        <f t="shared" si="36"/>
        <v>6663.130000000001</v>
      </c>
      <c r="Q128" s="38">
        <f t="shared" si="37"/>
        <v>970.96</v>
      </c>
      <c r="R128" s="38">
        <f t="shared" si="28"/>
        <v>24.490000000000009</v>
      </c>
      <c r="S128" s="38">
        <f t="shared" si="33"/>
        <v>97.909999999999854</v>
      </c>
      <c r="T128" s="38">
        <f t="shared" si="29"/>
        <v>3500</v>
      </c>
      <c r="U128" s="38">
        <f t="shared" si="30"/>
        <v>656.5</v>
      </c>
      <c r="V128" s="70">
        <f t="shared" si="31"/>
        <v>23381.18</v>
      </c>
      <c r="W128" s="19">
        <f t="shared" si="38"/>
        <v>6006.630000000001</v>
      </c>
      <c r="AM128"/>
      <c r="AN128"/>
      <c r="AO128"/>
      <c r="AP128">
        <v>94</v>
      </c>
      <c r="AQ128"/>
      <c r="AR128"/>
      <c r="AS128"/>
      <c r="AT128"/>
      <c r="AU128"/>
      <c r="AV128"/>
      <c r="BH128" s="2">
        <v>18.8</v>
      </c>
      <c r="BK128" t="s">
        <v>216</v>
      </c>
      <c r="BL128" s="31" t="str">
        <f t="shared" si="22"/>
        <v>-</v>
      </c>
      <c r="BM128" s="7" t="str">
        <f t="shared" si="23"/>
        <v>-</v>
      </c>
    </row>
    <row r="129" spans="1:65" x14ac:dyDescent="0.2">
      <c r="A129" s="75">
        <v>42234</v>
      </c>
      <c r="B129" s="10" t="s">
        <v>112</v>
      </c>
      <c r="C129" s="55" t="s">
        <v>121</v>
      </c>
      <c r="E129" s="2">
        <v>211.95</v>
      </c>
      <c r="J129" s="16">
        <f t="shared" si="19"/>
        <v>0</v>
      </c>
      <c r="L129" s="16">
        <f t="shared" si="20"/>
        <v>-211.95</v>
      </c>
      <c r="M129" s="16">
        <f t="shared" si="21"/>
        <v>0</v>
      </c>
      <c r="N129" s="38">
        <f t="shared" si="34"/>
        <v>26032.620000000003</v>
      </c>
      <c r="O129" s="38">
        <f t="shared" si="35"/>
        <v>16014.49</v>
      </c>
      <c r="P129" s="38">
        <f t="shared" si="36"/>
        <v>6451.1800000000012</v>
      </c>
      <c r="Q129" s="38">
        <f t="shared" si="37"/>
        <v>970.96</v>
      </c>
      <c r="R129" s="38">
        <f t="shared" si="28"/>
        <v>24.490000000000009</v>
      </c>
      <c r="S129" s="38">
        <f t="shared" si="33"/>
        <v>97.909999999999854</v>
      </c>
      <c r="T129" s="38">
        <f t="shared" si="29"/>
        <v>3500</v>
      </c>
      <c r="U129" s="38">
        <f t="shared" si="30"/>
        <v>656.5</v>
      </c>
      <c r="V129" s="70">
        <f t="shared" si="31"/>
        <v>23381.18</v>
      </c>
      <c r="W129" s="19">
        <f t="shared" si="38"/>
        <v>5794.6800000000012</v>
      </c>
      <c r="AM129">
        <v>211.95</v>
      </c>
      <c r="AN129"/>
      <c r="AO129"/>
      <c r="AP129"/>
      <c r="AQ129"/>
      <c r="AR129"/>
      <c r="AS129"/>
      <c r="AT129"/>
      <c r="AU129"/>
      <c r="AV129"/>
      <c r="BK129" t="s">
        <v>217</v>
      </c>
      <c r="BL129" s="31" t="str">
        <f t="shared" si="22"/>
        <v>-</v>
      </c>
      <c r="BM129" s="7" t="str">
        <f t="shared" si="23"/>
        <v>-</v>
      </c>
    </row>
    <row r="130" spans="1:65" x14ac:dyDescent="0.2">
      <c r="A130" s="75">
        <v>42234</v>
      </c>
      <c r="B130" s="10" t="s">
        <v>112</v>
      </c>
      <c r="C130" s="55" t="s">
        <v>105</v>
      </c>
      <c r="E130" s="2">
        <v>97.39</v>
      </c>
      <c r="J130" s="16">
        <f t="shared" si="19"/>
        <v>0</v>
      </c>
      <c r="L130" s="16">
        <f t="shared" si="20"/>
        <v>-97.39</v>
      </c>
      <c r="M130" s="16">
        <f t="shared" si="21"/>
        <v>0</v>
      </c>
      <c r="N130" s="38">
        <f t="shared" si="34"/>
        <v>26032.620000000003</v>
      </c>
      <c r="O130" s="38">
        <f t="shared" si="35"/>
        <v>16014.49</v>
      </c>
      <c r="P130" s="38">
        <f t="shared" si="36"/>
        <v>6353.7900000000009</v>
      </c>
      <c r="Q130" s="38">
        <f t="shared" si="37"/>
        <v>970.96</v>
      </c>
      <c r="R130" s="38">
        <f t="shared" si="28"/>
        <v>24.490000000000009</v>
      </c>
      <c r="S130" s="38">
        <f t="shared" si="33"/>
        <v>97.909999999999854</v>
      </c>
      <c r="T130" s="38">
        <f t="shared" si="29"/>
        <v>3500</v>
      </c>
      <c r="U130" s="38">
        <f t="shared" si="30"/>
        <v>656.5</v>
      </c>
      <c r="V130" s="70">
        <f t="shared" si="31"/>
        <v>23381.18</v>
      </c>
      <c r="W130" s="19">
        <f t="shared" si="38"/>
        <v>5697.2900000000009</v>
      </c>
      <c r="AM130"/>
      <c r="AN130"/>
      <c r="AO130"/>
      <c r="AP130"/>
      <c r="AQ130"/>
      <c r="AR130"/>
      <c r="AS130"/>
      <c r="AT130"/>
      <c r="AU130"/>
      <c r="AV130"/>
      <c r="BD130" s="2">
        <v>97.39</v>
      </c>
      <c r="BK130" t="s">
        <v>218</v>
      </c>
      <c r="BL130" s="31" t="str">
        <f t="shared" si="22"/>
        <v>-</v>
      </c>
      <c r="BM130" s="7" t="str">
        <f t="shared" si="23"/>
        <v>-</v>
      </c>
    </row>
    <row r="131" spans="1:65" x14ac:dyDescent="0.2">
      <c r="A131" s="75">
        <v>42234</v>
      </c>
      <c r="C131" s="55" t="s">
        <v>84</v>
      </c>
      <c r="H131" s="2">
        <v>35</v>
      </c>
      <c r="J131" s="16">
        <f t="shared" si="19"/>
        <v>0</v>
      </c>
      <c r="L131" s="16">
        <f t="shared" si="20"/>
        <v>35</v>
      </c>
      <c r="M131" s="16">
        <f t="shared" si="21"/>
        <v>0</v>
      </c>
      <c r="N131" s="38">
        <f t="shared" si="34"/>
        <v>26032.620000000003</v>
      </c>
      <c r="O131" s="38">
        <f t="shared" si="35"/>
        <v>16014.49</v>
      </c>
      <c r="P131" s="38">
        <f t="shared" si="36"/>
        <v>6388.7900000000009</v>
      </c>
      <c r="Q131" s="38">
        <f t="shared" si="37"/>
        <v>970.96</v>
      </c>
      <c r="R131" s="38">
        <f t="shared" si="28"/>
        <v>24.490000000000009</v>
      </c>
      <c r="S131" s="38">
        <f t="shared" si="33"/>
        <v>97.909999999999854</v>
      </c>
      <c r="T131" s="38">
        <f t="shared" si="29"/>
        <v>3500</v>
      </c>
      <c r="U131" s="38">
        <f t="shared" si="30"/>
        <v>656.5</v>
      </c>
      <c r="V131" s="70">
        <f t="shared" si="31"/>
        <v>23381.18</v>
      </c>
      <c r="W131" s="19">
        <f t="shared" si="38"/>
        <v>5732.2900000000009</v>
      </c>
      <c r="AD131" s="2">
        <v>35</v>
      </c>
      <c r="AM131"/>
      <c r="AN131"/>
      <c r="AO131"/>
      <c r="AP131"/>
      <c r="AQ131"/>
      <c r="AR131"/>
      <c r="AS131"/>
      <c r="AT131"/>
      <c r="AU131"/>
      <c r="AV131"/>
      <c r="BK131" t="s">
        <v>85</v>
      </c>
      <c r="BL131" s="31" t="str">
        <f t="shared" si="22"/>
        <v>-</v>
      </c>
      <c r="BM131" s="7" t="str">
        <f t="shared" si="23"/>
        <v>-</v>
      </c>
    </row>
    <row r="132" spans="1:65" x14ac:dyDescent="0.2">
      <c r="A132" s="75">
        <v>42234</v>
      </c>
      <c r="C132" s="55" t="s">
        <v>125</v>
      </c>
      <c r="H132" s="2">
        <v>883.25</v>
      </c>
      <c r="J132" s="16">
        <f t="shared" si="19"/>
        <v>0</v>
      </c>
      <c r="L132" s="16">
        <f t="shared" si="20"/>
        <v>883.25</v>
      </c>
      <c r="M132" s="16">
        <f t="shared" si="21"/>
        <v>0</v>
      </c>
      <c r="N132" s="38">
        <f t="shared" si="34"/>
        <v>26032.620000000003</v>
      </c>
      <c r="O132" s="38">
        <f t="shared" si="35"/>
        <v>16014.49</v>
      </c>
      <c r="P132" s="38">
        <f t="shared" si="36"/>
        <v>7272.0400000000009</v>
      </c>
      <c r="Q132" s="38">
        <f t="shared" si="37"/>
        <v>970.96</v>
      </c>
      <c r="R132" s="38">
        <f t="shared" si="28"/>
        <v>24.490000000000009</v>
      </c>
      <c r="S132" s="38">
        <f t="shared" si="33"/>
        <v>97.909999999999854</v>
      </c>
      <c r="T132" s="38">
        <f t="shared" si="29"/>
        <v>3500</v>
      </c>
      <c r="U132" s="38">
        <f t="shared" si="30"/>
        <v>656.5</v>
      </c>
      <c r="V132" s="70">
        <f t="shared" si="31"/>
        <v>23381.18</v>
      </c>
      <c r="W132" s="19">
        <f t="shared" si="38"/>
        <v>6615.5400000000009</v>
      </c>
      <c r="AD132" s="2">
        <v>883.25</v>
      </c>
      <c r="AM132"/>
      <c r="AN132"/>
      <c r="AO132"/>
      <c r="AP132"/>
      <c r="AQ132"/>
      <c r="AR132"/>
      <c r="AS132"/>
      <c r="AT132"/>
      <c r="AU132"/>
      <c r="AV132"/>
      <c r="BK132" t="s">
        <v>126</v>
      </c>
      <c r="BL132" s="31" t="str">
        <f t="shared" si="22"/>
        <v>-</v>
      </c>
      <c r="BM132" s="7" t="str">
        <f t="shared" si="23"/>
        <v>-</v>
      </c>
    </row>
    <row r="133" spans="1:65" x14ac:dyDescent="0.2">
      <c r="A133" s="75">
        <v>42234</v>
      </c>
      <c r="C133" s="55" t="s">
        <v>84</v>
      </c>
      <c r="H133" s="2">
        <v>35</v>
      </c>
      <c r="J133" s="16">
        <f t="shared" si="19"/>
        <v>0</v>
      </c>
      <c r="L133" s="16">
        <f t="shared" si="20"/>
        <v>35</v>
      </c>
      <c r="M133" s="16">
        <f t="shared" si="21"/>
        <v>0</v>
      </c>
      <c r="N133" s="38">
        <f t="shared" si="34"/>
        <v>26032.620000000003</v>
      </c>
      <c r="O133" s="38">
        <f t="shared" si="35"/>
        <v>16014.49</v>
      </c>
      <c r="P133" s="38">
        <f t="shared" si="36"/>
        <v>7307.0400000000009</v>
      </c>
      <c r="Q133" s="38">
        <f t="shared" si="37"/>
        <v>970.96</v>
      </c>
      <c r="R133" s="38">
        <f t="shared" si="28"/>
        <v>24.490000000000009</v>
      </c>
      <c r="S133" s="38">
        <f t="shared" si="33"/>
        <v>97.909999999999854</v>
      </c>
      <c r="T133" s="38">
        <f t="shared" si="29"/>
        <v>3500</v>
      </c>
      <c r="U133" s="38">
        <f t="shared" si="30"/>
        <v>656.5</v>
      </c>
      <c r="V133" s="70">
        <f t="shared" si="31"/>
        <v>23381.18</v>
      </c>
      <c r="W133" s="19">
        <f t="shared" si="38"/>
        <v>6650.5400000000009</v>
      </c>
      <c r="AD133" s="2">
        <v>35</v>
      </c>
      <c r="AM133"/>
      <c r="AN133"/>
      <c r="AO133"/>
      <c r="AP133"/>
      <c r="AQ133"/>
      <c r="AR133"/>
      <c r="AS133"/>
      <c r="AT133"/>
      <c r="AU133"/>
      <c r="AV133"/>
      <c r="BK133" t="s">
        <v>85</v>
      </c>
      <c r="BL133" s="31" t="str">
        <f t="shared" si="22"/>
        <v>-</v>
      </c>
      <c r="BM133" s="7" t="str">
        <f t="shared" si="23"/>
        <v>-</v>
      </c>
    </row>
    <row r="134" spans="1:65" x14ac:dyDescent="0.2">
      <c r="A134" s="75">
        <v>42234</v>
      </c>
      <c r="C134" s="55" t="s">
        <v>84</v>
      </c>
      <c r="H134" s="2">
        <v>35</v>
      </c>
      <c r="J134" s="16">
        <f t="shared" si="19"/>
        <v>0</v>
      </c>
      <c r="L134" s="16">
        <f t="shared" si="20"/>
        <v>35</v>
      </c>
      <c r="M134" s="16">
        <f t="shared" si="21"/>
        <v>0</v>
      </c>
      <c r="N134" s="38">
        <f t="shared" si="34"/>
        <v>26032.620000000003</v>
      </c>
      <c r="O134" s="38">
        <f t="shared" si="35"/>
        <v>16014.49</v>
      </c>
      <c r="P134" s="38">
        <f t="shared" si="36"/>
        <v>7342.0400000000009</v>
      </c>
      <c r="Q134" s="38">
        <f t="shared" si="37"/>
        <v>970.96</v>
      </c>
      <c r="R134" s="38">
        <f t="shared" si="28"/>
        <v>24.490000000000009</v>
      </c>
      <c r="S134" s="38">
        <f t="shared" si="33"/>
        <v>97.909999999999854</v>
      </c>
      <c r="T134" s="38">
        <f t="shared" si="29"/>
        <v>3500</v>
      </c>
      <c r="U134" s="38">
        <f t="shared" si="30"/>
        <v>656.5</v>
      </c>
      <c r="V134" s="70">
        <f t="shared" si="31"/>
        <v>23381.18</v>
      </c>
      <c r="W134" s="19">
        <f t="shared" si="38"/>
        <v>6685.5400000000009</v>
      </c>
      <c r="AD134" s="2">
        <v>35</v>
      </c>
      <c r="AM134"/>
      <c r="AN134"/>
      <c r="AO134"/>
      <c r="AP134"/>
      <c r="AQ134"/>
      <c r="AR134"/>
      <c r="AS134"/>
      <c r="AT134"/>
      <c r="AU134"/>
      <c r="AV134"/>
      <c r="BK134" t="s">
        <v>85</v>
      </c>
      <c r="BL134" s="31" t="str">
        <f t="shared" si="22"/>
        <v>-</v>
      </c>
      <c r="BM134" s="7" t="str">
        <f t="shared" si="23"/>
        <v>-</v>
      </c>
    </row>
    <row r="135" spans="1:65" x14ac:dyDescent="0.2">
      <c r="A135" s="76" t="s">
        <v>219</v>
      </c>
      <c r="C135" s="55" t="s">
        <v>152</v>
      </c>
      <c r="H135" s="2">
        <v>47.49</v>
      </c>
      <c r="J135" s="16">
        <f t="shared" si="19"/>
        <v>0</v>
      </c>
      <c r="L135" s="16">
        <f t="shared" si="20"/>
        <v>47.49</v>
      </c>
      <c r="M135" s="16">
        <f t="shared" si="21"/>
        <v>0</v>
      </c>
      <c r="N135" s="38">
        <f t="shared" si="34"/>
        <v>26032.620000000003</v>
      </c>
      <c r="O135" s="38">
        <f t="shared" si="35"/>
        <v>16014.49</v>
      </c>
      <c r="P135" s="38">
        <f t="shared" si="36"/>
        <v>7389.5300000000007</v>
      </c>
      <c r="Q135" s="38">
        <f t="shared" si="37"/>
        <v>970.96</v>
      </c>
      <c r="R135" s="38">
        <f t="shared" si="28"/>
        <v>24.490000000000009</v>
      </c>
      <c r="S135" s="38">
        <f t="shared" si="33"/>
        <v>97.909999999999854</v>
      </c>
      <c r="T135" s="38">
        <f t="shared" si="29"/>
        <v>3500</v>
      </c>
      <c r="U135" s="38">
        <f t="shared" si="30"/>
        <v>656.5</v>
      </c>
      <c r="V135" s="70">
        <f t="shared" si="31"/>
        <v>23381.18</v>
      </c>
      <c r="W135" s="19">
        <f t="shared" si="38"/>
        <v>6733.0300000000007</v>
      </c>
      <c r="AD135" s="2">
        <v>47.49</v>
      </c>
      <c r="AM135"/>
      <c r="AN135"/>
      <c r="AO135"/>
      <c r="AP135"/>
      <c r="AQ135"/>
      <c r="AR135"/>
      <c r="AS135"/>
      <c r="AT135"/>
      <c r="AU135"/>
      <c r="AV135"/>
      <c r="BK135" t="s">
        <v>153</v>
      </c>
      <c r="BL135" s="31" t="str">
        <f t="shared" si="22"/>
        <v>-</v>
      </c>
      <c r="BM135" s="7" t="str">
        <f t="shared" si="23"/>
        <v>-</v>
      </c>
    </row>
    <row r="136" spans="1:65" x14ac:dyDescent="0.2">
      <c r="A136" s="76" t="s">
        <v>220</v>
      </c>
      <c r="C136" s="55" t="s">
        <v>125</v>
      </c>
      <c r="H136" s="2">
        <v>1044.6500000000001</v>
      </c>
      <c r="J136" s="16">
        <f t="shared" si="19"/>
        <v>0</v>
      </c>
      <c r="L136" s="16">
        <f t="shared" si="20"/>
        <v>1044.6500000000001</v>
      </c>
      <c r="M136" s="16">
        <f t="shared" si="21"/>
        <v>0</v>
      </c>
      <c r="N136" s="38">
        <f t="shared" si="34"/>
        <v>26032.620000000003</v>
      </c>
      <c r="O136" s="38">
        <f t="shared" si="35"/>
        <v>16014.49</v>
      </c>
      <c r="P136" s="38">
        <f t="shared" si="36"/>
        <v>8434.18</v>
      </c>
      <c r="Q136" s="38">
        <f t="shared" si="37"/>
        <v>970.96</v>
      </c>
      <c r="R136" s="38">
        <f t="shared" si="28"/>
        <v>24.490000000000009</v>
      </c>
      <c r="S136" s="38">
        <f t="shared" si="33"/>
        <v>97.909999999999854</v>
      </c>
      <c r="T136" s="38">
        <f t="shared" si="29"/>
        <v>3500</v>
      </c>
      <c r="U136" s="38">
        <f t="shared" si="30"/>
        <v>656.5</v>
      </c>
      <c r="V136" s="70">
        <f t="shared" si="31"/>
        <v>23381.18</v>
      </c>
      <c r="W136" s="19">
        <f t="shared" si="38"/>
        <v>7777.68</v>
      </c>
      <c r="AD136" s="2">
        <v>1044.6500000000001</v>
      </c>
      <c r="AM136"/>
      <c r="AN136"/>
      <c r="AO136"/>
      <c r="AP136"/>
      <c r="AQ136"/>
      <c r="AR136"/>
      <c r="AS136"/>
      <c r="AT136"/>
      <c r="AU136"/>
      <c r="AV136"/>
      <c r="BK136" t="s">
        <v>126</v>
      </c>
      <c r="BL136" s="31" t="str">
        <f t="shared" si="22"/>
        <v>-</v>
      </c>
      <c r="BM136" s="7" t="str">
        <f t="shared" si="23"/>
        <v>-</v>
      </c>
    </row>
    <row r="137" spans="1:65" x14ac:dyDescent="0.2">
      <c r="A137" s="76" t="s">
        <v>221</v>
      </c>
      <c r="C137" s="55" t="s">
        <v>152</v>
      </c>
      <c r="H137" s="2">
        <v>47.49</v>
      </c>
      <c r="J137" s="16">
        <f t="shared" si="19"/>
        <v>0</v>
      </c>
      <c r="L137" s="16">
        <f t="shared" si="20"/>
        <v>47.49</v>
      </c>
      <c r="M137" s="16">
        <f t="shared" si="21"/>
        <v>0</v>
      </c>
      <c r="N137" s="38">
        <f t="shared" si="34"/>
        <v>26032.620000000003</v>
      </c>
      <c r="O137" s="38">
        <f t="shared" si="35"/>
        <v>16014.49</v>
      </c>
      <c r="P137" s="38">
        <f t="shared" si="36"/>
        <v>8481.67</v>
      </c>
      <c r="Q137" s="38">
        <f t="shared" si="37"/>
        <v>970.96</v>
      </c>
      <c r="R137" s="38">
        <f t="shared" si="28"/>
        <v>24.490000000000009</v>
      </c>
      <c r="S137" s="38">
        <f t="shared" si="33"/>
        <v>97.909999999999854</v>
      </c>
      <c r="T137" s="38">
        <f t="shared" si="29"/>
        <v>3500</v>
      </c>
      <c r="U137" s="38">
        <f t="shared" si="30"/>
        <v>656.5</v>
      </c>
      <c r="V137" s="70">
        <f t="shared" si="31"/>
        <v>23381.18</v>
      </c>
      <c r="W137" s="19">
        <f t="shared" si="38"/>
        <v>7825.17</v>
      </c>
      <c r="AD137" s="2">
        <v>47.49</v>
      </c>
      <c r="AM137"/>
      <c r="AN137"/>
      <c r="AO137"/>
      <c r="AP137"/>
      <c r="AQ137"/>
      <c r="AR137"/>
      <c r="AS137"/>
      <c r="AT137"/>
      <c r="AU137"/>
      <c r="AV137"/>
      <c r="BK137" t="s">
        <v>153</v>
      </c>
      <c r="BL137" s="31" t="str">
        <f t="shared" si="22"/>
        <v>-</v>
      </c>
      <c r="BM137" s="7" t="str">
        <f t="shared" si="23"/>
        <v>-</v>
      </c>
    </row>
    <row r="138" spans="1:65" x14ac:dyDescent="0.2">
      <c r="A138" s="76" t="s">
        <v>222</v>
      </c>
      <c r="C138" s="55" t="s">
        <v>125</v>
      </c>
      <c r="H138" s="2">
        <v>800.4</v>
      </c>
      <c r="J138" s="16">
        <f t="shared" si="19"/>
        <v>0</v>
      </c>
      <c r="L138" s="16">
        <f t="shared" si="20"/>
        <v>800.4</v>
      </c>
      <c r="M138" s="16">
        <f t="shared" si="21"/>
        <v>0</v>
      </c>
      <c r="N138" s="38">
        <f t="shared" si="34"/>
        <v>26032.620000000003</v>
      </c>
      <c r="O138" s="38">
        <f t="shared" si="35"/>
        <v>16014.49</v>
      </c>
      <c r="P138" s="38">
        <f t="shared" si="36"/>
        <v>9282.07</v>
      </c>
      <c r="Q138" s="38">
        <f t="shared" si="37"/>
        <v>970.96</v>
      </c>
      <c r="R138" s="38">
        <f t="shared" si="28"/>
        <v>24.490000000000009</v>
      </c>
      <c r="S138" s="38">
        <f t="shared" si="33"/>
        <v>97.909999999999854</v>
      </c>
      <c r="T138" s="38">
        <f t="shared" si="29"/>
        <v>3500</v>
      </c>
      <c r="U138" s="38">
        <f t="shared" si="30"/>
        <v>656.5</v>
      </c>
      <c r="V138" s="70">
        <f t="shared" si="31"/>
        <v>23381.18</v>
      </c>
      <c r="W138" s="19">
        <f t="shared" si="38"/>
        <v>8625.57</v>
      </c>
      <c r="AD138" s="2">
        <v>800.4</v>
      </c>
      <c r="AM138"/>
      <c r="AN138"/>
      <c r="AO138"/>
      <c r="AP138"/>
      <c r="AQ138"/>
      <c r="AR138"/>
      <c r="AS138"/>
      <c r="AT138"/>
      <c r="AU138"/>
      <c r="AV138"/>
      <c r="BK138" t="s">
        <v>126</v>
      </c>
      <c r="BL138" s="31" t="str">
        <f t="shared" si="22"/>
        <v>-</v>
      </c>
      <c r="BM138" s="7" t="str">
        <f t="shared" si="23"/>
        <v>-</v>
      </c>
    </row>
    <row r="139" spans="1:65" x14ac:dyDescent="0.2">
      <c r="A139" s="76">
        <v>42248</v>
      </c>
      <c r="B139" s="74" t="s">
        <v>223</v>
      </c>
      <c r="C139" s="55" t="s">
        <v>152</v>
      </c>
      <c r="H139" s="2">
        <v>47.49</v>
      </c>
      <c r="J139" s="16">
        <f t="shared" si="19"/>
        <v>0</v>
      </c>
      <c r="L139" s="16">
        <f t="shared" si="20"/>
        <v>47.49</v>
      </c>
      <c r="M139" s="16">
        <f t="shared" si="21"/>
        <v>0</v>
      </c>
      <c r="N139" s="38">
        <f t="shared" si="34"/>
        <v>26032.620000000003</v>
      </c>
      <c r="O139" s="38">
        <f t="shared" si="35"/>
        <v>16014.49</v>
      </c>
      <c r="P139" s="38">
        <f t="shared" si="36"/>
        <v>9329.56</v>
      </c>
      <c r="Q139" s="38">
        <f t="shared" si="37"/>
        <v>970.96</v>
      </c>
      <c r="R139" s="38">
        <f t="shared" si="28"/>
        <v>24.490000000000009</v>
      </c>
      <c r="S139" s="38">
        <f t="shared" si="33"/>
        <v>97.909999999999854</v>
      </c>
      <c r="T139" s="38">
        <f t="shared" si="29"/>
        <v>3500</v>
      </c>
      <c r="U139" s="38">
        <f t="shared" si="30"/>
        <v>656.5</v>
      </c>
      <c r="V139" s="70">
        <f t="shared" si="31"/>
        <v>23381.18</v>
      </c>
      <c r="W139" s="19">
        <f t="shared" si="38"/>
        <v>8673.06</v>
      </c>
      <c r="AD139" s="2">
        <v>47.49</v>
      </c>
      <c r="AM139"/>
      <c r="AN139"/>
      <c r="AO139"/>
      <c r="AP139"/>
      <c r="AQ139"/>
      <c r="AR139"/>
      <c r="AS139"/>
      <c r="AT139"/>
      <c r="AU139"/>
      <c r="AV139"/>
      <c r="BK139" s="68" t="s">
        <v>153</v>
      </c>
      <c r="BL139" s="31" t="str">
        <f t="shared" si="22"/>
        <v>-</v>
      </c>
      <c r="BM139" s="7" t="str">
        <f t="shared" si="23"/>
        <v>-</v>
      </c>
    </row>
    <row r="140" spans="1:65" x14ac:dyDescent="0.2">
      <c r="A140" s="76">
        <v>42250</v>
      </c>
      <c r="B140" s="74" t="s">
        <v>210</v>
      </c>
      <c r="C140" s="55" t="s">
        <v>224</v>
      </c>
      <c r="G140" s="2">
        <v>8521.27</v>
      </c>
      <c r="J140" s="16">
        <f t="shared" si="19"/>
        <v>8521.27</v>
      </c>
      <c r="L140" s="16">
        <f t="shared" si="20"/>
        <v>0</v>
      </c>
      <c r="M140" s="16">
        <f t="shared" si="21"/>
        <v>0</v>
      </c>
      <c r="N140" s="38">
        <f t="shared" si="34"/>
        <v>34553.89</v>
      </c>
      <c r="O140" s="38">
        <f t="shared" si="35"/>
        <v>16014.49</v>
      </c>
      <c r="P140" s="38">
        <f t="shared" si="36"/>
        <v>9329.56</v>
      </c>
      <c r="Q140" s="38">
        <f t="shared" si="37"/>
        <v>970.96</v>
      </c>
      <c r="R140" s="38">
        <f t="shared" si="28"/>
        <v>24.490000000000009</v>
      </c>
      <c r="S140" s="38">
        <f t="shared" si="33"/>
        <v>97.909999999999854</v>
      </c>
      <c r="T140" s="38">
        <f t="shared" si="29"/>
        <v>3500</v>
      </c>
      <c r="U140" s="38">
        <f t="shared" si="30"/>
        <v>656.5</v>
      </c>
      <c r="V140" s="70">
        <f t="shared" si="31"/>
        <v>31902.449999999997</v>
      </c>
      <c r="W140" s="19">
        <f t="shared" si="38"/>
        <v>8673.06</v>
      </c>
      <c r="X140" s="37">
        <v>8521.27</v>
      </c>
      <c r="AM140"/>
      <c r="AN140"/>
      <c r="AO140"/>
      <c r="AP140"/>
      <c r="AQ140"/>
      <c r="AR140"/>
      <c r="AS140"/>
      <c r="AT140"/>
      <c r="AU140"/>
      <c r="AV140"/>
      <c r="BK140" s="68" t="s">
        <v>225</v>
      </c>
      <c r="BL140" s="31" t="str">
        <f t="shared" si="22"/>
        <v>-</v>
      </c>
      <c r="BM140" s="7" t="str">
        <f t="shared" si="23"/>
        <v>-</v>
      </c>
    </row>
    <row r="141" spans="1:65" x14ac:dyDescent="0.2">
      <c r="A141" s="76">
        <v>42250</v>
      </c>
      <c r="B141" s="74" t="s">
        <v>210</v>
      </c>
      <c r="C141" s="55" t="s">
        <v>226</v>
      </c>
      <c r="G141" s="2">
        <v>250.42</v>
      </c>
      <c r="J141" s="16">
        <f t="shared" ref="J141:J204" si="41">IF(D141&gt;0,((D141)*-1),(G141))</f>
        <v>250.42</v>
      </c>
      <c r="L141" s="16">
        <f t="shared" ref="L141:L204" si="42">IF(E141&gt;0,((E141)*-1),(H141))</f>
        <v>0</v>
      </c>
      <c r="M141" s="16">
        <f t="shared" ref="M141:M204" si="43">IF(F141&gt;0,((F141)*-1),(I141))</f>
        <v>0</v>
      </c>
      <c r="N141" s="38">
        <f t="shared" si="34"/>
        <v>34804.31</v>
      </c>
      <c r="O141" s="38">
        <f t="shared" si="35"/>
        <v>16014.49</v>
      </c>
      <c r="P141" s="38">
        <f t="shared" si="36"/>
        <v>9329.56</v>
      </c>
      <c r="Q141" s="38">
        <f t="shared" si="37"/>
        <v>970.96</v>
      </c>
      <c r="R141" s="38">
        <f t="shared" si="28"/>
        <v>24.490000000000009</v>
      </c>
      <c r="S141" s="38">
        <f t="shared" si="33"/>
        <v>97.909999999999854</v>
      </c>
      <c r="T141" s="38">
        <f t="shared" si="29"/>
        <v>3500</v>
      </c>
      <c r="U141" s="38">
        <f t="shared" si="30"/>
        <v>656.5</v>
      </c>
      <c r="V141" s="70">
        <f t="shared" ref="V141:V204" si="44">SUM(N141+Q141-R141-S141-T141)</f>
        <v>32152.869999999995</v>
      </c>
      <c r="W141" s="19">
        <f t="shared" si="38"/>
        <v>8673.06</v>
      </c>
      <c r="Y141" s="2">
        <v>250.42</v>
      </c>
      <c r="AM141"/>
      <c r="AN141"/>
      <c r="AO141"/>
      <c r="AP141"/>
      <c r="AQ141"/>
      <c r="AR141"/>
      <c r="AS141"/>
      <c r="AT141"/>
      <c r="AU141"/>
      <c r="AV141"/>
      <c r="BK141" s="68" t="s">
        <v>227</v>
      </c>
      <c r="BL141" s="31" t="str">
        <f t="shared" ref="BL141:BL204" si="45">IF((D141-G141)+(E141-H141)+(F141-I141)=(-X141-Y141-Z141-AA141-AB141-AC141-AD141-AE141+AF141+AG141+AH141+AI141+AJ141+AK141+AL141+AM141+AN141+AO141+AP141+AQ141+AR141+AS141+AT141+AU141+AV141+AW141+AX141+AY141+AZ141+BA141+BB141+BC141+BD141+BE141+BF141+BG141+BH141+BI141+BJ141),"-","ERROR")</f>
        <v>-</v>
      </c>
      <c r="BM141" s="7" t="str">
        <f t="shared" ref="BM141:BM204" si="46">IF((D141-G141)+(E141-H141)+(F141-I141)=(-J141-K141-L141-M141),"-","ERROR")</f>
        <v>-</v>
      </c>
    </row>
    <row r="142" spans="1:65" x14ac:dyDescent="0.2">
      <c r="A142" s="76">
        <v>42255</v>
      </c>
      <c r="B142" s="74" t="s">
        <v>212</v>
      </c>
      <c r="C142" s="55" t="s">
        <v>228</v>
      </c>
      <c r="E142" s="2">
        <v>969.35</v>
      </c>
      <c r="G142" s="2">
        <v>969.35</v>
      </c>
      <c r="J142" s="16">
        <f t="shared" si="41"/>
        <v>969.35</v>
      </c>
      <c r="L142" s="16">
        <f t="shared" si="42"/>
        <v>-969.35</v>
      </c>
      <c r="M142" s="16">
        <f t="shared" si="43"/>
        <v>0</v>
      </c>
      <c r="N142" s="38">
        <f t="shared" si="34"/>
        <v>35773.659999999996</v>
      </c>
      <c r="O142" s="38">
        <f t="shared" si="35"/>
        <v>16014.49</v>
      </c>
      <c r="P142" s="38">
        <f t="shared" si="36"/>
        <v>8360.2099999999991</v>
      </c>
      <c r="Q142" s="38">
        <f t="shared" si="37"/>
        <v>970.96</v>
      </c>
      <c r="R142" s="38">
        <f t="shared" ref="R142:U159" si="47">R141</f>
        <v>24.490000000000009</v>
      </c>
      <c r="S142" s="38">
        <f t="shared" si="33"/>
        <v>97.909999999999854</v>
      </c>
      <c r="T142" s="38">
        <f t="shared" si="33"/>
        <v>3500</v>
      </c>
      <c r="U142" s="38">
        <f t="shared" si="33"/>
        <v>656.5</v>
      </c>
      <c r="V142" s="70">
        <f t="shared" si="44"/>
        <v>33122.22</v>
      </c>
      <c r="W142" s="19">
        <f t="shared" si="38"/>
        <v>7703.7099999999991</v>
      </c>
      <c r="AM142"/>
      <c r="AN142"/>
      <c r="AO142"/>
      <c r="AP142"/>
      <c r="AQ142"/>
      <c r="AR142"/>
      <c r="AS142"/>
      <c r="AT142"/>
      <c r="AU142"/>
      <c r="AV142"/>
      <c r="BK142" s="68" t="s">
        <v>229</v>
      </c>
      <c r="BL142" s="31" t="str">
        <f t="shared" si="45"/>
        <v>-</v>
      </c>
      <c r="BM142" s="7" t="str">
        <f t="shared" si="46"/>
        <v>-</v>
      </c>
    </row>
    <row r="143" spans="1:65" x14ac:dyDescent="0.2">
      <c r="A143" s="12">
        <v>42255</v>
      </c>
      <c r="B143" s="74" t="s">
        <v>112</v>
      </c>
      <c r="C143" s="55" t="s">
        <v>230</v>
      </c>
      <c r="E143" s="2">
        <v>189.43</v>
      </c>
      <c r="J143" s="16">
        <f t="shared" si="41"/>
        <v>0</v>
      </c>
      <c r="L143" s="16">
        <f t="shared" si="42"/>
        <v>-189.43</v>
      </c>
      <c r="M143" s="16">
        <f t="shared" si="43"/>
        <v>0</v>
      </c>
      <c r="N143" s="38">
        <f t="shared" si="34"/>
        <v>35773.659999999996</v>
      </c>
      <c r="O143" s="38">
        <f t="shared" si="35"/>
        <v>16014.49</v>
      </c>
      <c r="P143" s="38">
        <f t="shared" si="36"/>
        <v>8170.7799999999988</v>
      </c>
      <c r="Q143" s="38">
        <f t="shared" si="37"/>
        <v>970.96</v>
      </c>
      <c r="R143" s="38">
        <f t="shared" si="47"/>
        <v>24.490000000000009</v>
      </c>
      <c r="S143" s="38">
        <f t="shared" si="33"/>
        <v>97.909999999999854</v>
      </c>
      <c r="T143" s="38">
        <f t="shared" si="33"/>
        <v>3500</v>
      </c>
      <c r="U143" s="38">
        <f t="shared" si="33"/>
        <v>656.5</v>
      </c>
      <c r="V143" s="70">
        <f t="shared" si="44"/>
        <v>33122.22</v>
      </c>
      <c r="W143" s="19">
        <f t="shared" si="38"/>
        <v>7514.2799999999988</v>
      </c>
      <c r="AM143"/>
      <c r="AN143"/>
      <c r="AO143"/>
      <c r="AP143"/>
      <c r="AQ143"/>
      <c r="AR143"/>
      <c r="AS143"/>
      <c r="AT143"/>
      <c r="AU143"/>
      <c r="AV143"/>
      <c r="BG143" s="2">
        <v>189.43</v>
      </c>
      <c r="BK143" s="68" t="s">
        <v>231</v>
      </c>
      <c r="BL143" s="31" t="str">
        <f t="shared" si="45"/>
        <v>-</v>
      </c>
      <c r="BM143" s="7" t="str">
        <f t="shared" si="46"/>
        <v>-</v>
      </c>
    </row>
    <row r="144" spans="1:65" x14ac:dyDescent="0.2">
      <c r="A144" s="12">
        <v>42261</v>
      </c>
      <c r="C144" s="55" t="s">
        <v>84</v>
      </c>
      <c r="H144" s="2">
        <v>35</v>
      </c>
      <c r="J144" s="16">
        <f t="shared" si="41"/>
        <v>0</v>
      </c>
      <c r="L144" s="16">
        <f t="shared" si="42"/>
        <v>35</v>
      </c>
      <c r="M144" s="16">
        <f t="shared" si="43"/>
        <v>0</v>
      </c>
      <c r="N144" s="38">
        <f t="shared" si="34"/>
        <v>35773.659999999996</v>
      </c>
      <c r="O144" s="38">
        <f t="shared" si="35"/>
        <v>16014.49</v>
      </c>
      <c r="P144" s="38">
        <f t="shared" si="36"/>
        <v>8205.7799999999988</v>
      </c>
      <c r="Q144" s="38">
        <f t="shared" si="37"/>
        <v>970.96</v>
      </c>
      <c r="R144" s="38">
        <f t="shared" si="47"/>
        <v>24.490000000000009</v>
      </c>
      <c r="S144" s="38">
        <f t="shared" si="33"/>
        <v>97.909999999999854</v>
      </c>
      <c r="T144" s="38">
        <f t="shared" si="33"/>
        <v>3500</v>
      </c>
      <c r="U144" s="38">
        <f t="shared" si="33"/>
        <v>656.5</v>
      </c>
      <c r="V144" s="70">
        <f t="shared" si="44"/>
        <v>33122.22</v>
      </c>
      <c r="W144" s="19">
        <f t="shared" si="38"/>
        <v>7549.2799999999988</v>
      </c>
      <c r="AD144" s="2">
        <v>35</v>
      </c>
      <c r="AM144"/>
      <c r="AN144"/>
      <c r="AO144"/>
      <c r="AP144"/>
      <c r="AQ144"/>
      <c r="AR144"/>
      <c r="AS144"/>
      <c r="AT144"/>
      <c r="AU144"/>
      <c r="AV144"/>
      <c r="BK144" s="68" t="s">
        <v>85</v>
      </c>
      <c r="BL144" s="31" t="str">
        <f t="shared" si="45"/>
        <v>-</v>
      </c>
      <c r="BM144" s="7" t="str">
        <f t="shared" si="46"/>
        <v>-</v>
      </c>
    </row>
    <row r="145" spans="1:65" x14ac:dyDescent="0.2">
      <c r="A145" s="12">
        <v>42261</v>
      </c>
      <c r="B145" s="10">
        <v>300285</v>
      </c>
      <c r="C145" s="55" t="s">
        <v>90</v>
      </c>
      <c r="D145" s="2">
        <v>122.4</v>
      </c>
      <c r="J145" s="16">
        <f t="shared" si="41"/>
        <v>-122.4</v>
      </c>
      <c r="L145" s="16">
        <f t="shared" si="42"/>
        <v>0</v>
      </c>
      <c r="M145" s="16">
        <f t="shared" si="43"/>
        <v>0</v>
      </c>
      <c r="N145" s="38">
        <f t="shared" si="34"/>
        <v>35651.259999999995</v>
      </c>
      <c r="O145" s="38">
        <f t="shared" si="35"/>
        <v>16014.49</v>
      </c>
      <c r="P145" s="38">
        <f t="shared" si="36"/>
        <v>8205.7799999999988</v>
      </c>
      <c r="Q145" s="38">
        <f t="shared" si="37"/>
        <v>970.96</v>
      </c>
      <c r="R145" s="38">
        <f t="shared" si="47"/>
        <v>24.490000000000009</v>
      </c>
      <c r="S145" s="38">
        <f t="shared" si="33"/>
        <v>97.909999999999854</v>
      </c>
      <c r="T145" s="38">
        <f t="shared" si="33"/>
        <v>3500</v>
      </c>
      <c r="U145" s="38">
        <f t="shared" si="33"/>
        <v>656.5</v>
      </c>
      <c r="V145" s="70">
        <f t="shared" si="44"/>
        <v>32999.819999999992</v>
      </c>
      <c r="W145" s="19">
        <f t="shared" si="38"/>
        <v>7549.2799999999988</v>
      </c>
      <c r="AI145" s="2">
        <v>122.4</v>
      </c>
      <c r="AM145"/>
      <c r="AN145"/>
      <c r="AO145"/>
      <c r="AP145"/>
      <c r="AQ145"/>
      <c r="AR145"/>
      <c r="AS145"/>
      <c r="AT145"/>
      <c r="AU145"/>
      <c r="AV145"/>
      <c r="BK145" s="68" t="s">
        <v>232</v>
      </c>
      <c r="BL145" s="31" t="str">
        <f t="shared" si="45"/>
        <v>-</v>
      </c>
      <c r="BM145" s="7" t="str">
        <f t="shared" si="46"/>
        <v>-</v>
      </c>
    </row>
    <row r="146" spans="1:65" x14ac:dyDescent="0.2">
      <c r="A146" s="12">
        <v>42261</v>
      </c>
      <c r="B146" s="74" t="s">
        <v>112</v>
      </c>
      <c r="C146" s="55" t="s">
        <v>103</v>
      </c>
      <c r="D146" s="2">
        <v>161.78</v>
      </c>
      <c r="J146" s="16">
        <f t="shared" si="41"/>
        <v>-161.78</v>
      </c>
      <c r="L146" s="16">
        <f t="shared" si="42"/>
        <v>0</v>
      </c>
      <c r="M146" s="16">
        <f t="shared" si="43"/>
        <v>0</v>
      </c>
      <c r="N146" s="38">
        <f t="shared" si="34"/>
        <v>35489.479999999996</v>
      </c>
      <c r="O146" s="38">
        <f t="shared" si="35"/>
        <v>16014.49</v>
      </c>
      <c r="P146" s="38">
        <f t="shared" si="36"/>
        <v>8205.7799999999988</v>
      </c>
      <c r="Q146" s="38">
        <f t="shared" si="37"/>
        <v>970.96</v>
      </c>
      <c r="R146" s="38">
        <f t="shared" si="47"/>
        <v>24.490000000000009</v>
      </c>
      <c r="S146" s="38">
        <f t="shared" si="33"/>
        <v>97.909999999999854</v>
      </c>
      <c r="T146" s="38">
        <f t="shared" si="33"/>
        <v>3500</v>
      </c>
      <c r="U146" s="38">
        <f t="shared" si="33"/>
        <v>656.5</v>
      </c>
      <c r="V146" s="70">
        <f t="shared" si="44"/>
        <v>32838.039999999994</v>
      </c>
      <c r="W146" s="19">
        <f t="shared" si="38"/>
        <v>7549.2799999999988</v>
      </c>
      <c r="AJ146" s="2">
        <v>140.18</v>
      </c>
      <c r="AK146" s="2">
        <v>21.6</v>
      </c>
      <c r="AM146"/>
      <c r="AN146"/>
      <c r="AO146"/>
      <c r="AP146"/>
      <c r="AQ146"/>
      <c r="AR146"/>
      <c r="AS146"/>
      <c r="AT146"/>
      <c r="AU146"/>
      <c r="AV146"/>
      <c r="BK146" s="68" t="s">
        <v>233</v>
      </c>
      <c r="BL146" s="31" t="str">
        <f t="shared" si="45"/>
        <v>-</v>
      </c>
      <c r="BM146" s="7" t="str">
        <f t="shared" si="46"/>
        <v>-</v>
      </c>
    </row>
    <row r="147" spans="1:65" x14ac:dyDescent="0.2">
      <c r="A147" s="12">
        <v>42261</v>
      </c>
      <c r="B147" s="74" t="s">
        <v>112</v>
      </c>
      <c r="C147" s="55" t="s">
        <v>105</v>
      </c>
      <c r="D147" s="2">
        <v>801.88</v>
      </c>
      <c r="J147" s="16">
        <f t="shared" si="41"/>
        <v>-801.88</v>
      </c>
      <c r="L147" s="16">
        <f t="shared" si="42"/>
        <v>0</v>
      </c>
      <c r="M147" s="16">
        <f t="shared" si="43"/>
        <v>0</v>
      </c>
      <c r="N147" s="38">
        <f t="shared" si="34"/>
        <v>34687.599999999999</v>
      </c>
      <c r="O147" s="38">
        <f t="shared" si="35"/>
        <v>16014.49</v>
      </c>
      <c r="P147" s="38">
        <f t="shared" si="36"/>
        <v>8205.7799999999988</v>
      </c>
      <c r="Q147" s="38">
        <f t="shared" si="37"/>
        <v>970.96</v>
      </c>
      <c r="R147" s="38">
        <f t="shared" si="47"/>
        <v>24.490000000000009</v>
      </c>
      <c r="S147" s="38">
        <f t="shared" si="33"/>
        <v>97.909999999999854</v>
      </c>
      <c r="T147" s="38">
        <f t="shared" si="33"/>
        <v>3500</v>
      </c>
      <c r="U147" s="38">
        <f t="shared" si="33"/>
        <v>656.5</v>
      </c>
      <c r="V147" s="70">
        <f t="shared" si="44"/>
        <v>32036.160000000003</v>
      </c>
      <c r="W147" s="19">
        <f t="shared" si="38"/>
        <v>7549.2799999999988</v>
      </c>
      <c r="AM147"/>
      <c r="AN147"/>
      <c r="AO147"/>
      <c r="AP147"/>
      <c r="AQ147"/>
      <c r="AR147"/>
      <c r="AS147"/>
      <c r="AT147"/>
      <c r="AU147"/>
      <c r="AV147"/>
      <c r="BD147" s="2">
        <v>801.88</v>
      </c>
      <c r="BK147" s="68" t="s">
        <v>234</v>
      </c>
      <c r="BL147" s="31" t="str">
        <f t="shared" si="45"/>
        <v>-</v>
      </c>
      <c r="BM147" s="7" t="str">
        <f t="shared" si="46"/>
        <v>-</v>
      </c>
    </row>
    <row r="148" spans="1:65" x14ac:dyDescent="0.2">
      <c r="A148" s="12">
        <v>42261</v>
      </c>
      <c r="B148" s="74" t="s">
        <v>112</v>
      </c>
      <c r="C148" s="55" t="s">
        <v>105</v>
      </c>
      <c r="D148" s="2">
        <v>14.62</v>
      </c>
      <c r="J148" s="16">
        <f t="shared" si="41"/>
        <v>-14.62</v>
      </c>
      <c r="L148" s="16">
        <f t="shared" si="42"/>
        <v>0</v>
      </c>
      <c r="M148" s="16">
        <f t="shared" si="43"/>
        <v>0</v>
      </c>
      <c r="N148" s="38">
        <f t="shared" si="34"/>
        <v>34672.979999999996</v>
      </c>
      <c r="O148" s="38">
        <f t="shared" si="35"/>
        <v>16014.49</v>
      </c>
      <c r="P148" s="38">
        <f t="shared" si="36"/>
        <v>8205.7799999999988</v>
      </c>
      <c r="Q148" s="38">
        <f t="shared" si="37"/>
        <v>970.96</v>
      </c>
      <c r="R148" s="38">
        <f t="shared" si="47"/>
        <v>24.490000000000009</v>
      </c>
      <c r="S148" s="38">
        <f t="shared" si="33"/>
        <v>97.909999999999854</v>
      </c>
      <c r="T148" s="38">
        <f t="shared" si="33"/>
        <v>3500</v>
      </c>
      <c r="U148" s="38">
        <f t="shared" si="33"/>
        <v>656.5</v>
      </c>
      <c r="V148" s="70">
        <f t="shared" si="44"/>
        <v>32021.539999999994</v>
      </c>
      <c r="W148" s="19">
        <f t="shared" si="38"/>
        <v>7549.2799999999988</v>
      </c>
      <c r="AM148"/>
      <c r="AN148"/>
      <c r="AO148"/>
      <c r="AP148"/>
      <c r="AQ148"/>
      <c r="AR148"/>
      <c r="AS148"/>
      <c r="AT148"/>
      <c r="AU148"/>
      <c r="AV148"/>
      <c r="BC148" s="2">
        <v>14.62</v>
      </c>
      <c r="BK148" s="68" t="s">
        <v>235</v>
      </c>
      <c r="BL148" s="31" t="str">
        <f t="shared" si="45"/>
        <v>-</v>
      </c>
      <c r="BM148" s="7" t="str">
        <f t="shared" si="46"/>
        <v>-</v>
      </c>
    </row>
    <row r="149" spans="1:65" x14ac:dyDescent="0.2">
      <c r="A149" s="12">
        <v>42261</v>
      </c>
      <c r="B149" s="74" t="s">
        <v>112</v>
      </c>
      <c r="C149" s="55" t="s">
        <v>236</v>
      </c>
      <c r="D149" s="2">
        <v>33.6</v>
      </c>
      <c r="J149" s="16">
        <f t="shared" si="41"/>
        <v>-33.6</v>
      </c>
      <c r="L149" s="16">
        <f t="shared" si="42"/>
        <v>0</v>
      </c>
      <c r="M149" s="16">
        <f t="shared" si="43"/>
        <v>0</v>
      </c>
      <c r="N149" s="38">
        <f t="shared" si="34"/>
        <v>34639.379999999997</v>
      </c>
      <c r="O149" s="38">
        <f t="shared" si="35"/>
        <v>16014.49</v>
      </c>
      <c r="P149" s="38">
        <f t="shared" si="36"/>
        <v>8205.7799999999988</v>
      </c>
      <c r="Q149" s="38">
        <f t="shared" si="37"/>
        <v>970.96</v>
      </c>
      <c r="R149" s="38">
        <f t="shared" si="47"/>
        <v>24.490000000000009</v>
      </c>
      <c r="S149" s="38">
        <f t="shared" si="33"/>
        <v>97.909999999999854</v>
      </c>
      <c r="T149" s="38">
        <f t="shared" si="33"/>
        <v>3500</v>
      </c>
      <c r="U149" s="38">
        <f t="shared" si="33"/>
        <v>656.5</v>
      </c>
      <c r="V149" s="70">
        <f t="shared" si="44"/>
        <v>31987.940000000002</v>
      </c>
      <c r="W149" s="19">
        <f t="shared" si="38"/>
        <v>7549.2799999999988</v>
      </c>
      <c r="AM149"/>
      <c r="AN149"/>
      <c r="AO149"/>
      <c r="AP149"/>
      <c r="AQ149"/>
      <c r="AR149"/>
      <c r="AS149"/>
      <c r="AT149"/>
      <c r="AU149"/>
      <c r="AV149"/>
      <c r="BB149" s="2">
        <v>28</v>
      </c>
      <c r="BH149" s="2">
        <v>5.6</v>
      </c>
      <c r="BK149" s="68" t="s">
        <v>237</v>
      </c>
      <c r="BL149" s="31" t="str">
        <f t="shared" si="45"/>
        <v>-</v>
      </c>
      <c r="BM149" s="7" t="str">
        <f t="shared" si="46"/>
        <v>-</v>
      </c>
    </row>
    <row r="150" spans="1:65" x14ac:dyDescent="0.2">
      <c r="A150" s="12">
        <v>42261</v>
      </c>
      <c r="B150" s="74" t="s">
        <v>112</v>
      </c>
      <c r="C150" s="55" t="s">
        <v>99</v>
      </c>
      <c r="D150" s="2">
        <v>168</v>
      </c>
      <c r="J150" s="16">
        <f t="shared" si="41"/>
        <v>-168</v>
      </c>
      <c r="L150" s="16">
        <f t="shared" si="42"/>
        <v>0</v>
      </c>
      <c r="M150" s="16">
        <f t="shared" si="43"/>
        <v>0</v>
      </c>
      <c r="N150" s="38">
        <f t="shared" si="34"/>
        <v>34471.379999999997</v>
      </c>
      <c r="O150" s="38">
        <f t="shared" si="35"/>
        <v>16014.49</v>
      </c>
      <c r="P150" s="38">
        <f t="shared" si="36"/>
        <v>8205.7799999999988</v>
      </c>
      <c r="Q150" s="38">
        <f t="shared" si="37"/>
        <v>970.96</v>
      </c>
      <c r="R150" s="38">
        <f t="shared" si="47"/>
        <v>24.490000000000009</v>
      </c>
      <c r="S150" s="38">
        <f t="shared" si="33"/>
        <v>97.909999999999854</v>
      </c>
      <c r="T150" s="38">
        <f t="shared" si="33"/>
        <v>3500</v>
      </c>
      <c r="U150" s="38">
        <f t="shared" si="33"/>
        <v>656.5</v>
      </c>
      <c r="V150" s="70">
        <f t="shared" si="44"/>
        <v>31819.940000000002</v>
      </c>
      <c r="W150" s="19">
        <f t="shared" si="38"/>
        <v>7549.2799999999988</v>
      </c>
      <c r="AM150"/>
      <c r="AN150"/>
      <c r="AO150"/>
      <c r="AP150"/>
      <c r="AQ150"/>
      <c r="AR150"/>
      <c r="AS150"/>
      <c r="AT150"/>
      <c r="AU150"/>
      <c r="AV150"/>
      <c r="BH150" s="2">
        <v>28</v>
      </c>
      <c r="BI150" s="2">
        <v>140</v>
      </c>
      <c r="BK150" s="68" t="s">
        <v>238</v>
      </c>
      <c r="BL150" s="31" t="str">
        <f t="shared" si="45"/>
        <v>-</v>
      </c>
      <c r="BM150" s="7" t="str">
        <f t="shared" si="46"/>
        <v>-</v>
      </c>
    </row>
    <row r="151" spans="1:65" x14ac:dyDescent="0.2">
      <c r="A151" s="12">
        <v>42261</v>
      </c>
      <c r="B151" s="74" t="s">
        <v>112</v>
      </c>
      <c r="C151" s="55" t="s">
        <v>239</v>
      </c>
      <c r="D151" s="2">
        <v>84</v>
      </c>
      <c r="J151" s="16">
        <f t="shared" si="41"/>
        <v>-84</v>
      </c>
      <c r="L151" s="16">
        <f t="shared" si="42"/>
        <v>0</v>
      </c>
      <c r="M151" s="16">
        <f t="shared" si="43"/>
        <v>0</v>
      </c>
      <c r="N151" s="38">
        <f t="shared" si="34"/>
        <v>34387.379999999997</v>
      </c>
      <c r="O151" s="38">
        <f t="shared" si="35"/>
        <v>16014.49</v>
      </c>
      <c r="P151" s="38">
        <f t="shared" si="36"/>
        <v>8205.7799999999988</v>
      </c>
      <c r="Q151" s="38">
        <f t="shared" si="37"/>
        <v>970.96</v>
      </c>
      <c r="R151" s="38">
        <f t="shared" si="47"/>
        <v>24.490000000000009</v>
      </c>
      <c r="S151" s="38">
        <f t="shared" si="33"/>
        <v>97.909999999999854</v>
      </c>
      <c r="T151" s="38">
        <f t="shared" si="33"/>
        <v>3500</v>
      </c>
      <c r="U151" s="38">
        <f t="shared" si="33"/>
        <v>656.5</v>
      </c>
      <c r="V151" s="70">
        <f t="shared" si="44"/>
        <v>31735.940000000002</v>
      </c>
      <c r="W151" s="19">
        <f t="shared" si="38"/>
        <v>7549.2799999999988</v>
      </c>
      <c r="AM151"/>
      <c r="AN151"/>
      <c r="AO151"/>
      <c r="AP151"/>
      <c r="AQ151"/>
      <c r="AR151"/>
      <c r="AS151"/>
      <c r="AT151"/>
      <c r="AU151"/>
      <c r="AV151"/>
      <c r="BH151" s="2">
        <v>14</v>
      </c>
      <c r="BI151" s="2">
        <v>70</v>
      </c>
      <c r="BK151" s="68" t="s">
        <v>240</v>
      </c>
      <c r="BL151" s="31" t="str">
        <f t="shared" si="45"/>
        <v>-</v>
      </c>
      <c r="BM151" s="7" t="str">
        <f t="shared" si="46"/>
        <v>-</v>
      </c>
    </row>
    <row r="152" spans="1:65" x14ac:dyDescent="0.2">
      <c r="A152" s="12">
        <v>42261</v>
      </c>
      <c r="B152" s="74" t="s">
        <v>112</v>
      </c>
      <c r="C152" s="55" t="s">
        <v>241</v>
      </c>
      <c r="D152" s="2">
        <v>288</v>
      </c>
      <c r="J152" s="16">
        <f t="shared" si="41"/>
        <v>-288</v>
      </c>
      <c r="L152" s="16">
        <f t="shared" si="42"/>
        <v>0</v>
      </c>
      <c r="M152" s="16">
        <f t="shared" si="43"/>
        <v>0</v>
      </c>
      <c r="N152" s="38">
        <f t="shared" si="34"/>
        <v>34099.379999999997</v>
      </c>
      <c r="O152" s="38">
        <f t="shared" si="35"/>
        <v>16014.49</v>
      </c>
      <c r="P152" s="38">
        <f t="shared" si="36"/>
        <v>8205.7799999999988</v>
      </c>
      <c r="Q152" s="38">
        <f t="shared" si="37"/>
        <v>970.96</v>
      </c>
      <c r="R152" s="38">
        <f t="shared" si="47"/>
        <v>24.490000000000009</v>
      </c>
      <c r="S152" s="38">
        <f t="shared" si="33"/>
        <v>97.909999999999854</v>
      </c>
      <c r="T152" s="38">
        <f t="shared" si="33"/>
        <v>3500</v>
      </c>
      <c r="U152" s="38">
        <f t="shared" si="33"/>
        <v>656.5</v>
      </c>
      <c r="V152" s="70">
        <f t="shared" si="44"/>
        <v>31447.940000000002</v>
      </c>
      <c r="W152" s="19">
        <f t="shared" si="38"/>
        <v>7549.2799999999988</v>
      </c>
      <c r="AM152"/>
      <c r="AN152"/>
      <c r="AO152"/>
      <c r="AP152"/>
      <c r="AQ152"/>
      <c r="AR152"/>
      <c r="AS152"/>
      <c r="AT152"/>
      <c r="AU152"/>
      <c r="AV152"/>
      <c r="BF152" s="2">
        <v>240</v>
      </c>
      <c r="BH152" s="2">
        <v>48</v>
      </c>
      <c r="BK152" s="68" t="s">
        <v>242</v>
      </c>
      <c r="BL152" s="31" t="str">
        <f t="shared" si="45"/>
        <v>-</v>
      </c>
      <c r="BM152" s="7" t="str">
        <f t="shared" si="46"/>
        <v>-</v>
      </c>
    </row>
    <row r="153" spans="1:65" x14ac:dyDescent="0.2">
      <c r="A153" s="12">
        <v>42261</v>
      </c>
      <c r="B153" s="74" t="s">
        <v>112</v>
      </c>
      <c r="C153" s="55" t="s">
        <v>115</v>
      </c>
      <c r="D153" s="2">
        <v>167.18</v>
      </c>
      <c r="J153" s="16">
        <f t="shared" si="41"/>
        <v>-167.18</v>
      </c>
      <c r="L153" s="16">
        <f t="shared" si="42"/>
        <v>0</v>
      </c>
      <c r="M153" s="16">
        <f t="shared" si="43"/>
        <v>0</v>
      </c>
      <c r="N153" s="38">
        <f t="shared" si="34"/>
        <v>33932.199999999997</v>
      </c>
      <c r="O153" s="38">
        <f t="shared" si="35"/>
        <v>16014.49</v>
      </c>
      <c r="P153" s="38">
        <f t="shared" si="36"/>
        <v>8205.7799999999988</v>
      </c>
      <c r="Q153" s="38">
        <f t="shared" si="37"/>
        <v>970.96</v>
      </c>
      <c r="R153" s="38">
        <f t="shared" si="47"/>
        <v>24.490000000000009</v>
      </c>
      <c r="S153" s="38">
        <f t="shared" si="33"/>
        <v>97.909999999999854</v>
      </c>
      <c r="T153" s="38">
        <f t="shared" si="33"/>
        <v>3500</v>
      </c>
      <c r="U153" s="38">
        <f t="shared" si="33"/>
        <v>656.5</v>
      </c>
      <c r="V153" s="70">
        <f t="shared" si="44"/>
        <v>31280.759999999995</v>
      </c>
      <c r="W153" s="19">
        <f t="shared" si="38"/>
        <v>7549.2799999999988</v>
      </c>
      <c r="AG153" s="2">
        <v>139.32</v>
      </c>
      <c r="AM153"/>
      <c r="AN153"/>
      <c r="AO153"/>
      <c r="AP153"/>
      <c r="AQ153"/>
      <c r="AR153"/>
      <c r="AS153"/>
      <c r="AT153"/>
      <c r="AU153"/>
      <c r="AV153"/>
      <c r="BH153" s="2">
        <v>27.86</v>
      </c>
      <c r="BK153" s="68" t="s">
        <v>243</v>
      </c>
      <c r="BL153" s="31" t="str">
        <f t="shared" si="45"/>
        <v>-</v>
      </c>
      <c r="BM153" s="7" t="str">
        <f t="shared" si="46"/>
        <v>-</v>
      </c>
    </row>
    <row r="154" spans="1:65" x14ac:dyDescent="0.2">
      <c r="A154" s="12">
        <v>42261</v>
      </c>
      <c r="B154" s="10">
        <v>300286</v>
      </c>
      <c r="C154" s="55" t="s">
        <v>90</v>
      </c>
      <c r="D154" s="2">
        <v>93.3</v>
      </c>
      <c r="J154" s="16">
        <f t="shared" si="41"/>
        <v>-93.3</v>
      </c>
      <c r="L154" s="16">
        <f t="shared" si="42"/>
        <v>0</v>
      </c>
      <c r="M154" s="16">
        <f t="shared" si="43"/>
        <v>0</v>
      </c>
      <c r="N154" s="38">
        <f t="shared" si="34"/>
        <v>33838.899999999994</v>
      </c>
      <c r="O154" s="38">
        <f t="shared" si="35"/>
        <v>16014.49</v>
      </c>
      <c r="P154" s="38">
        <f t="shared" si="36"/>
        <v>8205.7799999999988</v>
      </c>
      <c r="Q154" s="38">
        <f t="shared" si="37"/>
        <v>970.96</v>
      </c>
      <c r="R154" s="38">
        <f t="shared" si="47"/>
        <v>24.490000000000009</v>
      </c>
      <c r="S154" s="38">
        <f t="shared" si="33"/>
        <v>97.909999999999854</v>
      </c>
      <c r="T154" s="38">
        <f t="shared" si="33"/>
        <v>3500</v>
      </c>
      <c r="U154" s="38">
        <f t="shared" si="33"/>
        <v>656.5</v>
      </c>
      <c r="V154" s="70">
        <f t="shared" si="44"/>
        <v>31187.459999999992</v>
      </c>
      <c r="W154" s="19">
        <f t="shared" si="38"/>
        <v>7549.2799999999988</v>
      </c>
      <c r="AI154" s="2">
        <v>93.3</v>
      </c>
      <c r="AM154"/>
      <c r="AN154"/>
      <c r="AO154"/>
      <c r="AP154"/>
      <c r="AQ154"/>
      <c r="AR154"/>
      <c r="AS154"/>
      <c r="AT154"/>
      <c r="AU154"/>
      <c r="AV154"/>
      <c r="BK154" s="68" t="s">
        <v>244</v>
      </c>
      <c r="BL154" s="31" t="str">
        <f t="shared" si="45"/>
        <v>-</v>
      </c>
      <c r="BM154" s="7" t="str">
        <f t="shared" si="46"/>
        <v>-</v>
      </c>
    </row>
    <row r="155" spans="1:65" x14ac:dyDescent="0.2">
      <c r="A155" s="12">
        <v>42261</v>
      </c>
      <c r="B155" s="10">
        <v>300096</v>
      </c>
      <c r="C155" s="55" t="s">
        <v>119</v>
      </c>
      <c r="E155" s="2">
        <v>65.569999999999993</v>
      </c>
      <c r="J155" s="16">
        <f t="shared" si="41"/>
        <v>0</v>
      </c>
      <c r="L155" s="16">
        <f t="shared" si="42"/>
        <v>-65.569999999999993</v>
      </c>
      <c r="M155" s="16">
        <f t="shared" si="43"/>
        <v>0</v>
      </c>
      <c r="N155" s="38">
        <f t="shared" si="34"/>
        <v>33838.899999999994</v>
      </c>
      <c r="O155" s="38">
        <f t="shared" si="35"/>
        <v>16014.49</v>
      </c>
      <c r="P155" s="38">
        <f t="shared" si="36"/>
        <v>8140.2099999999991</v>
      </c>
      <c r="Q155" s="38">
        <f t="shared" si="37"/>
        <v>970.96</v>
      </c>
      <c r="R155" s="38">
        <f t="shared" si="47"/>
        <v>24.490000000000009</v>
      </c>
      <c r="S155" s="38">
        <f t="shared" si="33"/>
        <v>97.909999999999854</v>
      </c>
      <c r="T155" s="38">
        <f t="shared" si="33"/>
        <v>3500</v>
      </c>
      <c r="U155" s="38">
        <f t="shared" si="33"/>
        <v>656.5</v>
      </c>
      <c r="V155" s="70">
        <f t="shared" si="44"/>
        <v>31187.459999999992</v>
      </c>
      <c r="W155" s="19">
        <f t="shared" si="38"/>
        <v>7483.7099999999991</v>
      </c>
      <c r="AM155"/>
      <c r="AN155"/>
      <c r="AO155"/>
      <c r="AP155"/>
      <c r="AQ155"/>
      <c r="AR155"/>
      <c r="AS155"/>
      <c r="AT155"/>
      <c r="AU155"/>
      <c r="AV155"/>
      <c r="BH155" s="2">
        <v>10.93</v>
      </c>
      <c r="BI155" s="2">
        <v>54.64</v>
      </c>
      <c r="BK155" s="68" t="s">
        <v>245</v>
      </c>
      <c r="BL155" s="31" t="str">
        <f t="shared" si="45"/>
        <v>-</v>
      </c>
      <c r="BM155" s="7" t="str">
        <f t="shared" si="46"/>
        <v>-</v>
      </c>
    </row>
    <row r="156" spans="1:65" x14ac:dyDescent="0.2">
      <c r="A156" s="12">
        <v>42261</v>
      </c>
      <c r="B156" s="74" t="s">
        <v>112</v>
      </c>
      <c r="C156" s="55" t="s">
        <v>121</v>
      </c>
      <c r="E156" s="2">
        <v>204.1</v>
      </c>
      <c r="J156" s="16">
        <f t="shared" si="41"/>
        <v>0</v>
      </c>
      <c r="L156" s="16">
        <f t="shared" si="42"/>
        <v>-204.1</v>
      </c>
      <c r="M156" s="16">
        <f t="shared" si="43"/>
        <v>0</v>
      </c>
      <c r="N156" s="38">
        <f t="shared" si="34"/>
        <v>33838.899999999994</v>
      </c>
      <c r="O156" s="38">
        <f t="shared" si="35"/>
        <v>16014.49</v>
      </c>
      <c r="P156" s="38">
        <f t="shared" si="36"/>
        <v>7936.1099999999988</v>
      </c>
      <c r="Q156" s="38">
        <f t="shared" si="37"/>
        <v>970.96</v>
      </c>
      <c r="R156" s="38">
        <f t="shared" si="47"/>
        <v>24.490000000000009</v>
      </c>
      <c r="S156" s="38">
        <f t="shared" si="33"/>
        <v>97.909999999999854</v>
      </c>
      <c r="T156" s="38">
        <f t="shared" si="33"/>
        <v>3500</v>
      </c>
      <c r="U156" s="38">
        <f t="shared" si="33"/>
        <v>656.5</v>
      </c>
      <c r="V156" s="70">
        <f t="shared" si="44"/>
        <v>31187.459999999992</v>
      </c>
      <c r="W156" s="19">
        <f t="shared" si="38"/>
        <v>7279.6099999999988</v>
      </c>
      <c r="AM156">
        <v>204.1</v>
      </c>
      <c r="AN156"/>
      <c r="AO156"/>
      <c r="AP156"/>
      <c r="AQ156"/>
      <c r="AR156"/>
      <c r="AS156"/>
      <c r="AT156"/>
      <c r="AU156"/>
      <c r="AV156"/>
      <c r="BK156" s="68" t="s">
        <v>246</v>
      </c>
      <c r="BL156" s="31" t="str">
        <f t="shared" si="45"/>
        <v>-</v>
      </c>
      <c r="BM156" s="7" t="str">
        <f t="shared" si="46"/>
        <v>-</v>
      </c>
    </row>
    <row r="157" spans="1:65" x14ac:dyDescent="0.2">
      <c r="A157" s="12">
        <v>42261</v>
      </c>
      <c r="B157" s="74" t="s">
        <v>112</v>
      </c>
      <c r="C157" s="55" t="s">
        <v>105</v>
      </c>
      <c r="E157" s="2">
        <v>97.39</v>
      </c>
      <c r="J157" s="16">
        <f t="shared" si="41"/>
        <v>0</v>
      </c>
      <c r="L157" s="16">
        <f t="shared" si="42"/>
        <v>-97.39</v>
      </c>
      <c r="M157" s="16">
        <f t="shared" si="43"/>
        <v>0</v>
      </c>
      <c r="N157" s="38">
        <f t="shared" si="34"/>
        <v>33838.899999999994</v>
      </c>
      <c r="O157" s="38">
        <f t="shared" si="35"/>
        <v>16014.49</v>
      </c>
      <c r="P157" s="38">
        <f t="shared" si="36"/>
        <v>7838.7199999999984</v>
      </c>
      <c r="Q157" s="38">
        <f t="shared" si="37"/>
        <v>970.96</v>
      </c>
      <c r="R157" s="38">
        <f t="shared" si="47"/>
        <v>24.490000000000009</v>
      </c>
      <c r="S157" s="38">
        <f t="shared" si="33"/>
        <v>97.909999999999854</v>
      </c>
      <c r="T157" s="38">
        <f t="shared" si="33"/>
        <v>3500</v>
      </c>
      <c r="U157" s="38">
        <f t="shared" si="33"/>
        <v>656.5</v>
      </c>
      <c r="V157" s="70">
        <f t="shared" si="44"/>
        <v>31187.459999999992</v>
      </c>
      <c r="W157" s="19">
        <f t="shared" si="38"/>
        <v>7182.2199999999984</v>
      </c>
      <c r="AM157"/>
      <c r="AN157"/>
      <c r="AO157"/>
      <c r="AP157"/>
      <c r="AQ157"/>
      <c r="AR157"/>
      <c r="AS157"/>
      <c r="AT157"/>
      <c r="AU157"/>
      <c r="AV157"/>
      <c r="BD157" s="2">
        <v>97.39</v>
      </c>
      <c r="BK157" s="68" t="s">
        <v>247</v>
      </c>
      <c r="BL157" s="31" t="str">
        <f t="shared" si="45"/>
        <v>-</v>
      </c>
      <c r="BM157" s="7" t="str">
        <f t="shared" si="46"/>
        <v>-</v>
      </c>
    </row>
    <row r="158" spans="1:65" x14ac:dyDescent="0.2">
      <c r="A158" s="12">
        <v>42261</v>
      </c>
      <c r="B158" s="74" t="s">
        <v>112</v>
      </c>
      <c r="C158" s="55" t="s">
        <v>105</v>
      </c>
      <c r="E158" s="2">
        <v>16.739999999999998</v>
      </c>
      <c r="J158" s="16">
        <f t="shared" si="41"/>
        <v>0</v>
      </c>
      <c r="L158" s="16">
        <f t="shared" si="42"/>
        <v>-16.739999999999998</v>
      </c>
      <c r="M158" s="16">
        <f t="shared" si="43"/>
        <v>0</v>
      </c>
      <c r="N158" s="38">
        <f t="shared" si="34"/>
        <v>33838.899999999994</v>
      </c>
      <c r="O158" s="38">
        <f t="shared" si="35"/>
        <v>16014.49</v>
      </c>
      <c r="P158" s="38">
        <f t="shared" si="36"/>
        <v>7821.9799999999987</v>
      </c>
      <c r="Q158" s="38">
        <f t="shared" si="37"/>
        <v>970.96</v>
      </c>
      <c r="R158" s="38">
        <f t="shared" si="47"/>
        <v>24.490000000000009</v>
      </c>
      <c r="S158" s="38">
        <f t="shared" si="33"/>
        <v>97.909999999999854</v>
      </c>
      <c r="T158" s="38">
        <f t="shared" si="33"/>
        <v>3500</v>
      </c>
      <c r="U158" s="38">
        <f t="shared" si="33"/>
        <v>656.5</v>
      </c>
      <c r="V158" s="70">
        <f t="shared" si="44"/>
        <v>31187.459999999992</v>
      </c>
      <c r="W158" s="19">
        <f t="shared" si="38"/>
        <v>7165.4799999999987</v>
      </c>
      <c r="AM158"/>
      <c r="AN158"/>
      <c r="AO158"/>
      <c r="AP158"/>
      <c r="AQ158"/>
      <c r="AR158"/>
      <c r="AS158"/>
      <c r="AT158"/>
      <c r="AU158"/>
      <c r="AV158"/>
      <c r="BC158" s="2">
        <v>16.739999999999998</v>
      </c>
      <c r="BK158" s="68" t="s">
        <v>248</v>
      </c>
      <c r="BL158" s="31" t="str">
        <f t="shared" si="45"/>
        <v>-</v>
      </c>
      <c r="BM158" s="7" t="str">
        <f t="shared" si="46"/>
        <v>-</v>
      </c>
    </row>
    <row r="159" spans="1:65" x14ac:dyDescent="0.2">
      <c r="A159" s="12">
        <v>42261</v>
      </c>
      <c r="B159" s="74" t="s">
        <v>112</v>
      </c>
      <c r="C159" s="55" t="s">
        <v>187</v>
      </c>
      <c r="E159" s="2">
        <v>45</v>
      </c>
      <c r="J159" s="16">
        <f t="shared" si="41"/>
        <v>0</v>
      </c>
      <c r="L159" s="16">
        <f t="shared" si="42"/>
        <v>-45</v>
      </c>
      <c r="M159" s="16">
        <f t="shared" si="43"/>
        <v>0</v>
      </c>
      <c r="N159" s="38">
        <f t="shared" si="34"/>
        <v>33838.899999999994</v>
      </c>
      <c r="O159" s="38">
        <f t="shared" si="35"/>
        <v>16014.49</v>
      </c>
      <c r="P159" s="38">
        <f t="shared" si="36"/>
        <v>7776.9799999999987</v>
      </c>
      <c r="Q159" s="38">
        <f t="shared" si="37"/>
        <v>970.96</v>
      </c>
      <c r="R159" s="38">
        <f t="shared" si="47"/>
        <v>24.490000000000009</v>
      </c>
      <c r="S159" s="38">
        <f t="shared" si="47"/>
        <v>97.909999999999854</v>
      </c>
      <c r="T159" s="38">
        <f t="shared" si="47"/>
        <v>3500</v>
      </c>
      <c r="U159" s="38">
        <f t="shared" si="47"/>
        <v>656.5</v>
      </c>
      <c r="V159" s="70">
        <f t="shared" si="44"/>
        <v>31187.459999999992</v>
      </c>
      <c r="W159" s="19">
        <f t="shared" si="38"/>
        <v>7120.4799999999987</v>
      </c>
      <c r="AM159"/>
      <c r="AN159"/>
      <c r="AO159"/>
      <c r="AP159"/>
      <c r="AQ159"/>
      <c r="AR159"/>
      <c r="AS159"/>
      <c r="AT159"/>
      <c r="AU159"/>
      <c r="AV159"/>
      <c r="BI159" s="2">
        <v>45</v>
      </c>
      <c r="BK159" s="68" t="s">
        <v>249</v>
      </c>
      <c r="BL159" s="31" t="str">
        <f t="shared" si="45"/>
        <v>-</v>
      </c>
      <c r="BM159" s="7" t="str">
        <f t="shared" si="46"/>
        <v>-</v>
      </c>
    </row>
    <row r="160" spans="1:65" x14ac:dyDescent="0.2">
      <c r="A160" s="12">
        <v>42261</v>
      </c>
      <c r="C160" s="55" t="s">
        <v>125</v>
      </c>
      <c r="H160" s="2">
        <v>1045.4000000000001</v>
      </c>
      <c r="J160" s="16">
        <f t="shared" si="41"/>
        <v>0</v>
      </c>
      <c r="L160" s="16">
        <f t="shared" si="42"/>
        <v>1045.4000000000001</v>
      </c>
      <c r="M160" s="16">
        <f t="shared" si="43"/>
        <v>0</v>
      </c>
      <c r="N160" s="38">
        <f t="shared" si="34"/>
        <v>33838.899999999994</v>
      </c>
      <c r="O160" s="38">
        <f t="shared" si="35"/>
        <v>16014.49</v>
      </c>
      <c r="P160" s="38">
        <f t="shared" si="36"/>
        <v>8822.3799999999992</v>
      </c>
      <c r="Q160" s="38">
        <f t="shared" si="37"/>
        <v>970.96</v>
      </c>
      <c r="R160" s="38">
        <f t="shared" ref="R160:U175" si="48">R159</f>
        <v>24.490000000000009</v>
      </c>
      <c r="S160" s="38">
        <f t="shared" si="48"/>
        <v>97.909999999999854</v>
      </c>
      <c r="T160" s="38">
        <f t="shared" si="48"/>
        <v>3500</v>
      </c>
      <c r="U160" s="38">
        <v>611.5</v>
      </c>
      <c r="V160" s="70">
        <f t="shared" si="44"/>
        <v>31187.459999999992</v>
      </c>
      <c r="W160" s="19">
        <f t="shared" si="38"/>
        <v>8210.8799999999992</v>
      </c>
      <c r="AD160" s="2">
        <v>1045.4000000000001</v>
      </c>
      <c r="AM160" s="69"/>
      <c r="AN160"/>
      <c r="AO160"/>
      <c r="AP160"/>
      <c r="AQ160"/>
      <c r="AR160"/>
      <c r="AS160"/>
      <c r="AT160"/>
      <c r="AU160"/>
      <c r="AV160"/>
      <c r="BK160" s="68" t="s">
        <v>126</v>
      </c>
      <c r="BL160" s="31" t="str">
        <f t="shared" si="45"/>
        <v>-</v>
      </c>
      <c r="BM160" s="7" t="str">
        <f t="shared" si="46"/>
        <v>-</v>
      </c>
    </row>
    <row r="161" spans="1:65" x14ac:dyDescent="0.2">
      <c r="A161" s="12">
        <v>42261</v>
      </c>
      <c r="C161" s="55" t="s">
        <v>125</v>
      </c>
      <c r="H161" s="2">
        <v>556</v>
      </c>
      <c r="J161" s="16">
        <f t="shared" si="41"/>
        <v>0</v>
      </c>
      <c r="L161" s="16">
        <f t="shared" si="42"/>
        <v>556</v>
      </c>
      <c r="M161" s="16">
        <f t="shared" si="43"/>
        <v>0</v>
      </c>
      <c r="N161" s="38">
        <f t="shared" si="34"/>
        <v>33838.899999999994</v>
      </c>
      <c r="O161" s="38">
        <f t="shared" si="35"/>
        <v>16014.49</v>
      </c>
      <c r="P161" s="38">
        <f t="shared" si="36"/>
        <v>9378.3799999999992</v>
      </c>
      <c r="Q161" s="38">
        <f t="shared" si="37"/>
        <v>970.96</v>
      </c>
      <c r="R161" s="38">
        <f t="shared" si="48"/>
        <v>24.490000000000009</v>
      </c>
      <c r="S161" s="38">
        <f t="shared" si="48"/>
        <v>97.909999999999854</v>
      </c>
      <c r="T161" s="38">
        <f t="shared" si="48"/>
        <v>3500</v>
      </c>
      <c r="U161" s="38">
        <f t="shared" si="48"/>
        <v>611.5</v>
      </c>
      <c r="V161" s="70">
        <f t="shared" si="44"/>
        <v>31187.459999999992</v>
      </c>
      <c r="W161" s="19">
        <f t="shared" si="38"/>
        <v>8766.8799999999992</v>
      </c>
      <c r="AD161" s="2">
        <v>556</v>
      </c>
      <c r="AM161"/>
      <c r="AN161"/>
      <c r="AO161"/>
      <c r="AP161"/>
      <c r="AQ161"/>
      <c r="AR161"/>
      <c r="AS161"/>
      <c r="AT161"/>
      <c r="AU161"/>
      <c r="AV161"/>
      <c r="BK161" s="68" t="s">
        <v>126</v>
      </c>
      <c r="BL161" s="31" t="str">
        <f t="shared" si="45"/>
        <v>-</v>
      </c>
      <c r="BM161" s="7" t="str">
        <f t="shared" si="46"/>
        <v>-</v>
      </c>
    </row>
    <row r="162" spans="1:65" x14ac:dyDescent="0.2">
      <c r="A162" s="12">
        <v>42263</v>
      </c>
      <c r="B162" s="74" t="s">
        <v>250</v>
      </c>
      <c r="C162" s="55" t="s">
        <v>251</v>
      </c>
      <c r="G162" s="2">
        <v>150</v>
      </c>
      <c r="J162" s="16">
        <f t="shared" si="41"/>
        <v>150</v>
      </c>
      <c r="L162" s="16">
        <f t="shared" si="42"/>
        <v>0</v>
      </c>
      <c r="M162" s="16">
        <f t="shared" si="43"/>
        <v>0</v>
      </c>
      <c r="N162" s="38">
        <f t="shared" si="34"/>
        <v>33988.899999999994</v>
      </c>
      <c r="O162" s="38">
        <f t="shared" si="35"/>
        <v>16014.49</v>
      </c>
      <c r="P162" s="38">
        <f t="shared" si="36"/>
        <v>9378.3799999999992</v>
      </c>
      <c r="Q162" s="38">
        <f t="shared" si="37"/>
        <v>970.96</v>
      </c>
      <c r="R162" s="38">
        <f t="shared" si="48"/>
        <v>24.490000000000009</v>
      </c>
      <c r="S162" s="38">
        <f>S159+J162</f>
        <v>247.90999999999985</v>
      </c>
      <c r="T162" s="38">
        <f t="shared" si="48"/>
        <v>3500</v>
      </c>
      <c r="U162" s="38">
        <f t="shared" si="48"/>
        <v>611.5</v>
      </c>
      <c r="V162" s="70">
        <f t="shared" si="44"/>
        <v>31187.459999999992</v>
      </c>
      <c r="W162" s="19">
        <f t="shared" si="38"/>
        <v>8766.8799999999992</v>
      </c>
      <c r="Y162" s="2">
        <v>150</v>
      </c>
      <c r="AM162"/>
      <c r="AN162"/>
      <c r="AO162"/>
      <c r="AP162"/>
      <c r="AQ162"/>
      <c r="AR162"/>
      <c r="AS162"/>
      <c r="AT162"/>
      <c r="AU162"/>
      <c r="AV162"/>
      <c r="BK162" s="68" t="s">
        <v>252</v>
      </c>
      <c r="BL162" s="31" t="str">
        <f t="shared" si="45"/>
        <v>-</v>
      </c>
      <c r="BM162" s="7" t="str">
        <f t="shared" si="46"/>
        <v>-</v>
      </c>
    </row>
    <row r="163" spans="1:65" x14ac:dyDescent="0.2">
      <c r="A163" s="12">
        <v>42269</v>
      </c>
      <c r="C163" s="55" t="s">
        <v>125</v>
      </c>
      <c r="H163" s="2">
        <v>613.65</v>
      </c>
      <c r="J163" s="16">
        <f t="shared" si="41"/>
        <v>0</v>
      </c>
      <c r="L163" s="16">
        <f t="shared" si="42"/>
        <v>613.65</v>
      </c>
      <c r="M163" s="16">
        <f t="shared" si="43"/>
        <v>0</v>
      </c>
      <c r="N163" s="38">
        <f t="shared" si="34"/>
        <v>33988.899999999994</v>
      </c>
      <c r="O163" s="38">
        <f t="shared" si="35"/>
        <v>16014.49</v>
      </c>
      <c r="P163" s="38">
        <f t="shared" si="36"/>
        <v>9992.0299999999988</v>
      </c>
      <c r="Q163" s="38">
        <f t="shared" si="37"/>
        <v>970.96</v>
      </c>
      <c r="R163" s="38">
        <f t="shared" si="48"/>
        <v>24.490000000000009</v>
      </c>
      <c r="S163" s="38">
        <f t="shared" si="48"/>
        <v>247.90999999999985</v>
      </c>
      <c r="T163" s="38">
        <f t="shared" si="48"/>
        <v>3500</v>
      </c>
      <c r="U163" s="38">
        <f t="shared" si="48"/>
        <v>611.5</v>
      </c>
      <c r="V163" s="70">
        <f t="shared" si="44"/>
        <v>31187.459999999992</v>
      </c>
      <c r="W163" s="19">
        <f t="shared" si="38"/>
        <v>9380.5299999999988</v>
      </c>
      <c r="AD163" s="2">
        <v>613.65</v>
      </c>
      <c r="AM163"/>
      <c r="AN163"/>
      <c r="AO163"/>
      <c r="AP163"/>
      <c r="AQ163"/>
      <c r="AR163"/>
      <c r="AS163"/>
      <c r="AT163"/>
      <c r="AU163"/>
      <c r="AV163"/>
      <c r="BK163" s="68" t="s">
        <v>126</v>
      </c>
      <c r="BL163" s="31" t="str">
        <f t="shared" si="45"/>
        <v>-</v>
      </c>
      <c r="BM163" s="7" t="str">
        <f t="shared" si="46"/>
        <v>-</v>
      </c>
    </row>
    <row r="164" spans="1:65" x14ac:dyDescent="0.2">
      <c r="A164" s="12">
        <v>42277</v>
      </c>
      <c r="C164" s="55" t="s">
        <v>172</v>
      </c>
      <c r="H164" s="2">
        <v>1.74</v>
      </c>
      <c r="J164" s="16">
        <f t="shared" si="41"/>
        <v>0</v>
      </c>
      <c r="L164" s="16">
        <f t="shared" si="42"/>
        <v>1.74</v>
      </c>
      <c r="M164" s="16">
        <f t="shared" si="43"/>
        <v>0</v>
      </c>
      <c r="N164" s="38">
        <f t="shared" si="34"/>
        <v>33988.899999999994</v>
      </c>
      <c r="O164" s="38">
        <f t="shared" si="35"/>
        <v>16014.49</v>
      </c>
      <c r="P164" s="38">
        <f t="shared" si="36"/>
        <v>9993.7699999999986</v>
      </c>
      <c r="Q164" s="38">
        <f t="shared" si="37"/>
        <v>970.96</v>
      </c>
      <c r="R164" s="38">
        <f t="shared" si="48"/>
        <v>24.490000000000009</v>
      </c>
      <c r="S164" s="38">
        <f t="shared" si="48"/>
        <v>247.90999999999985</v>
      </c>
      <c r="T164" s="38">
        <f t="shared" si="48"/>
        <v>3500</v>
      </c>
      <c r="U164" s="38">
        <f t="shared" si="48"/>
        <v>611.5</v>
      </c>
      <c r="V164" s="70">
        <f t="shared" si="44"/>
        <v>31187.459999999992</v>
      </c>
      <c r="W164" s="19">
        <f t="shared" si="38"/>
        <v>9382.2699999999986</v>
      </c>
      <c r="Z164" s="2">
        <v>1.74</v>
      </c>
      <c r="AM164"/>
      <c r="AN164"/>
      <c r="AO164"/>
      <c r="AP164"/>
      <c r="AQ164"/>
      <c r="AR164"/>
      <c r="AS164"/>
      <c r="AT164"/>
      <c r="AU164"/>
      <c r="AV164"/>
      <c r="BK164" s="68" t="s">
        <v>172</v>
      </c>
      <c r="BL164" s="31" t="str">
        <f t="shared" si="45"/>
        <v>-</v>
      </c>
      <c r="BM164" s="7" t="str">
        <f t="shared" si="46"/>
        <v>-</v>
      </c>
    </row>
    <row r="165" spans="1:65" x14ac:dyDescent="0.2">
      <c r="A165" s="12">
        <v>42277</v>
      </c>
      <c r="C165" s="55" t="s">
        <v>172</v>
      </c>
      <c r="G165" s="2">
        <v>13.2</v>
      </c>
      <c r="J165" s="16">
        <f t="shared" si="41"/>
        <v>13.2</v>
      </c>
      <c r="L165" s="16">
        <f t="shared" si="42"/>
        <v>0</v>
      </c>
      <c r="M165" s="16">
        <f t="shared" si="43"/>
        <v>0</v>
      </c>
      <c r="N165" s="38">
        <f t="shared" si="34"/>
        <v>34002.099999999991</v>
      </c>
      <c r="O165" s="38">
        <f t="shared" si="35"/>
        <v>16014.49</v>
      </c>
      <c r="P165" s="38">
        <f t="shared" si="36"/>
        <v>9993.7699999999986</v>
      </c>
      <c r="Q165" s="38">
        <f t="shared" si="37"/>
        <v>970.96</v>
      </c>
      <c r="R165" s="38">
        <f t="shared" si="48"/>
        <v>24.490000000000009</v>
      </c>
      <c r="S165" s="38">
        <f t="shared" si="48"/>
        <v>247.90999999999985</v>
      </c>
      <c r="T165" s="38">
        <f t="shared" si="48"/>
        <v>3500</v>
      </c>
      <c r="U165" s="38">
        <f t="shared" si="48"/>
        <v>611.5</v>
      </c>
      <c r="V165" s="70">
        <f t="shared" si="44"/>
        <v>31200.659999999989</v>
      </c>
      <c r="W165" s="19">
        <f t="shared" si="38"/>
        <v>9382.2699999999986</v>
      </c>
      <c r="Z165" s="2">
        <v>13.2</v>
      </c>
      <c r="AM165"/>
      <c r="AN165"/>
      <c r="AO165"/>
      <c r="AP165"/>
      <c r="AQ165"/>
      <c r="AR165"/>
      <c r="AS165"/>
      <c r="AT165"/>
      <c r="AU165"/>
      <c r="AV165"/>
      <c r="BK165" s="68" t="s">
        <v>172</v>
      </c>
      <c r="BL165" s="31" t="str">
        <f t="shared" si="45"/>
        <v>-</v>
      </c>
      <c r="BM165" s="7" t="str">
        <f t="shared" si="46"/>
        <v>-</v>
      </c>
    </row>
    <row r="166" spans="1:65" x14ac:dyDescent="0.2">
      <c r="A166" s="12">
        <v>42277</v>
      </c>
      <c r="C166" s="55" t="s">
        <v>172</v>
      </c>
      <c r="H166" s="2">
        <v>4.04</v>
      </c>
      <c r="J166" s="16">
        <f t="shared" si="41"/>
        <v>0</v>
      </c>
      <c r="K166" s="16">
        <v>4.04</v>
      </c>
      <c r="L166" s="16">
        <v>0</v>
      </c>
      <c r="M166" s="16">
        <f t="shared" si="43"/>
        <v>0</v>
      </c>
      <c r="N166" s="38">
        <f t="shared" si="34"/>
        <v>34002.099999999991</v>
      </c>
      <c r="O166" s="38">
        <f t="shared" si="35"/>
        <v>16018.53</v>
      </c>
      <c r="P166" s="38">
        <f t="shared" si="36"/>
        <v>9993.7699999999986</v>
      </c>
      <c r="Q166" s="38">
        <f t="shared" si="37"/>
        <v>970.96</v>
      </c>
      <c r="R166" s="38">
        <f t="shared" si="48"/>
        <v>24.490000000000009</v>
      </c>
      <c r="S166" s="38">
        <f t="shared" si="48"/>
        <v>247.90999999999985</v>
      </c>
      <c r="T166" s="38">
        <f t="shared" si="48"/>
        <v>3500</v>
      </c>
      <c r="U166" s="38">
        <f t="shared" si="48"/>
        <v>611.5</v>
      </c>
      <c r="V166" s="70">
        <f t="shared" si="44"/>
        <v>31200.659999999989</v>
      </c>
      <c r="W166" s="19">
        <f t="shared" si="38"/>
        <v>9382.2699999999986</v>
      </c>
      <c r="Z166" s="2">
        <v>4.04</v>
      </c>
      <c r="AM166"/>
      <c r="AN166"/>
      <c r="AO166"/>
      <c r="AP166"/>
      <c r="AQ166"/>
      <c r="AR166"/>
      <c r="AS166"/>
      <c r="AT166"/>
      <c r="AU166"/>
      <c r="AV166"/>
      <c r="BK166" s="68" t="s">
        <v>172</v>
      </c>
      <c r="BL166" s="31" t="str">
        <f t="shared" si="45"/>
        <v>-</v>
      </c>
      <c r="BM166" s="7" t="str">
        <f t="shared" si="46"/>
        <v>-</v>
      </c>
    </row>
    <row r="167" spans="1:65" x14ac:dyDescent="0.2">
      <c r="A167" s="12">
        <v>42278</v>
      </c>
      <c r="B167" s="10" t="s">
        <v>253</v>
      </c>
      <c r="C167" s="55" t="s">
        <v>170</v>
      </c>
      <c r="G167" s="2">
        <v>101.65</v>
      </c>
      <c r="J167" s="16">
        <f t="shared" si="41"/>
        <v>101.65</v>
      </c>
      <c r="L167" s="16">
        <f t="shared" si="42"/>
        <v>0</v>
      </c>
      <c r="M167" s="16">
        <f t="shared" si="43"/>
        <v>0</v>
      </c>
      <c r="N167" s="38">
        <f t="shared" si="34"/>
        <v>34103.749999999993</v>
      </c>
      <c r="O167" s="38">
        <f t="shared" si="35"/>
        <v>16018.53</v>
      </c>
      <c r="P167" s="38">
        <f t="shared" si="36"/>
        <v>9993.7699999999986</v>
      </c>
      <c r="Q167" s="38">
        <f t="shared" si="37"/>
        <v>970.96</v>
      </c>
      <c r="R167" s="38">
        <f t="shared" si="48"/>
        <v>24.490000000000009</v>
      </c>
      <c r="S167" s="38">
        <f t="shared" si="48"/>
        <v>247.90999999999985</v>
      </c>
      <c r="T167" s="38">
        <f t="shared" si="48"/>
        <v>3500</v>
      </c>
      <c r="U167" s="38">
        <f t="shared" si="48"/>
        <v>611.5</v>
      </c>
      <c r="V167" s="70">
        <f t="shared" si="44"/>
        <v>31302.309999999998</v>
      </c>
      <c r="W167" s="19">
        <f t="shared" si="38"/>
        <v>9382.2699999999986</v>
      </c>
      <c r="AC167" s="2">
        <v>101.65</v>
      </c>
      <c r="AM167"/>
      <c r="AN167"/>
      <c r="AO167"/>
      <c r="AP167"/>
      <c r="AQ167"/>
      <c r="AR167"/>
      <c r="AS167"/>
      <c r="AT167"/>
      <c r="AU167"/>
      <c r="AV167"/>
      <c r="BK167" s="68" t="s">
        <v>254</v>
      </c>
      <c r="BL167" s="31" t="str">
        <f t="shared" si="45"/>
        <v>-</v>
      </c>
      <c r="BM167" s="7" t="str">
        <f t="shared" si="46"/>
        <v>-</v>
      </c>
    </row>
    <row r="168" spans="1:65" x14ac:dyDescent="0.2">
      <c r="A168" s="12">
        <v>42289</v>
      </c>
      <c r="B168" s="10" t="s">
        <v>210</v>
      </c>
      <c r="C168" s="55" t="s">
        <v>86</v>
      </c>
      <c r="G168" s="2">
        <v>700</v>
      </c>
      <c r="J168" s="16">
        <f t="shared" si="41"/>
        <v>700</v>
      </c>
      <c r="L168" s="16">
        <f t="shared" si="42"/>
        <v>0</v>
      </c>
      <c r="M168" s="16">
        <f t="shared" si="43"/>
        <v>0</v>
      </c>
      <c r="N168" s="38">
        <f t="shared" si="34"/>
        <v>34803.749999999993</v>
      </c>
      <c r="O168" s="38">
        <f t="shared" si="35"/>
        <v>16018.53</v>
      </c>
      <c r="P168" s="38">
        <f t="shared" si="36"/>
        <v>9993.7699999999986</v>
      </c>
      <c r="Q168" s="38">
        <f t="shared" si="37"/>
        <v>970.96</v>
      </c>
      <c r="R168" s="38">
        <f t="shared" si="48"/>
        <v>24.490000000000009</v>
      </c>
      <c r="S168" s="38">
        <f t="shared" si="48"/>
        <v>247.90999999999985</v>
      </c>
      <c r="T168" s="38">
        <f t="shared" si="48"/>
        <v>3500</v>
      </c>
      <c r="U168" s="38">
        <f t="shared" si="48"/>
        <v>611.5</v>
      </c>
      <c r="V168" s="70">
        <f t="shared" si="44"/>
        <v>32002.309999999998</v>
      </c>
      <c r="W168" s="19">
        <f t="shared" si="38"/>
        <v>9382.2699999999986</v>
      </c>
      <c r="Y168" s="2">
        <v>700</v>
      </c>
      <c r="AM168"/>
      <c r="AN168"/>
      <c r="AO168"/>
      <c r="AP168"/>
      <c r="AQ168"/>
      <c r="AR168"/>
      <c r="AS168"/>
      <c r="AT168"/>
      <c r="AU168"/>
      <c r="AV168"/>
      <c r="BK168" s="68" t="s">
        <v>255</v>
      </c>
      <c r="BL168" s="31" t="str">
        <f t="shared" si="45"/>
        <v>-</v>
      </c>
      <c r="BM168" s="7" t="str">
        <f t="shared" si="46"/>
        <v>-</v>
      </c>
    </row>
    <row r="169" spans="1:65" x14ac:dyDescent="0.2">
      <c r="A169" s="12">
        <v>42289</v>
      </c>
      <c r="B169" s="10">
        <v>300351</v>
      </c>
      <c r="C169" s="55" t="s">
        <v>90</v>
      </c>
      <c r="D169" s="2">
        <v>61.2</v>
      </c>
      <c r="J169" s="16">
        <f t="shared" si="41"/>
        <v>-61.2</v>
      </c>
      <c r="L169" s="16">
        <f t="shared" si="42"/>
        <v>0</v>
      </c>
      <c r="M169" s="16">
        <f t="shared" si="43"/>
        <v>0</v>
      </c>
      <c r="N169" s="38">
        <f t="shared" si="34"/>
        <v>34742.549999999996</v>
      </c>
      <c r="O169" s="38">
        <f t="shared" si="35"/>
        <v>16018.53</v>
      </c>
      <c r="P169" s="38">
        <f t="shared" si="36"/>
        <v>9993.7699999999986</v>
      </c>
      <c r="Q169" s="38">
        <f t="shared" si="37"/>
        <v>970.96</v>
      </c>
      <c r="R169" s="38">
        <f t="shared" si="48"/>
        <v>24.490000000000009</v>
      </c>
      <c r="S169" s="38">
        <f t="shared" si="48"/>
        <v>247.90999999999985</v>
      </c>
      <c r="T169" s="38">
        <f t="shared" si="48"/>
        <v>3500</v>
      </c>
      <c r="U169" s="38">
        <f t="shared" si="48"/>
        <v>611.5</v>
      </c>
      <c r="V169" s="70">
        <f t="shared" si="44"/>
        <v>31941.11</v>
      </c>
      <c r="W169" s="19">
        <f t="shared" si="38"/>
        <v>9382.2699999999986</v>
      </c>
      <c r="AI169" s="2">
        <v>61.2</v>
      </c>
      <c r="AM169"/>
      <c r="AN169"/>
      <c r="AO169"/>
      <c r="AP169"/>
      <c r="AQ169"/>
      <c r="AR169"/>
      <c r="AS169"/>
      <c r="AT169"/>
      <c r="AU169"/>
      <c r="AV169"/>
      <c r="BK169" s="68" t="s">
        <v>256</v>
      </c>
      <c r="BL169" s="31" t="str">
        <f t="shared" si="45"/>
        <v>-</v>
      </c>
      <c r="BM169" s="7" t="str">
        <f t="shared" si="46"/>
        <v>-</v>
      </c>
    </row>
    <row r="170" spans="1:65" x14ac:dyDescent="0.2">
      <c r="A170" s="12">
        <v>42289</v>
      </c>
      <c r="B170" s="10">
        <v>300352</v>
      </c>
      <c r="C170" s="55" t="s">
        <v>90</v>
      </c>
      <c r="D170" s="2">
        <v>40</v>
      </c>
      <c r="J170" s="16">
        <f t="shared" si="41"/>
        <v>-40</v>
      </c>
      <c r="L170" s="16">
        <f t="shared" si="42"/>
        <v>0</v>
      </c>
      <c r="M170" s="16">
        <f t="shared" si="43"/>
        <v>0</v>
      </c>
      <c r="N170" s="38">
        <f t="shared" si="34"/>
        <v>34702.549999999996</v>
      </c>
      <c r="O170" s="38">
        <f t="shared" si="35"/>
        <v>16018.53</v>
      </c>
      <c r="P170" s="38">
        <f t="shared" si="36"/>
        <v>9993.7699999999986</v>
      </c>
      <c r="Q170" s="38">
        <f t="shared" si="37"/>
        <v>970.96</v>
      </c>
      <c r="R170" s="38">
        <f t="shared" si="48"/>
        <v>24.490000000000009</v>
      </c>
      <c r="S170" s="38">
        <f t="shared" si="48"/>
        <v>247.90999999999985</v>
      </c>
      <c r="T170" s="38">
        <f t="shared" si="48"/>
        <v>3500</v>
      </c>
      <c r="U170" s="38">
        <f t="shared" si="48"/>
        <v>611.5</v>
      </c>
      <c r="V170" s="70">
        <f t="shared" si="44"/>
        <v>31901.11</v>
      </c>
      <c r="W170" s="19">
        <f t="shared" si="38"/>
        <v>9382.2699999999986</v>
      </c>
      <c r="AI170" s="2">
        <v>40</v>
      </c>
      <c r="AM170"/>
      <c r="AN170"/>
      <c r="AO170"/>
      <c r="AP170"/>
      <c r="AQ170"/>
      <c r="AR170"/>
      <c r="AS170"/>
      <c r="AT170"/>
      <c r="AU170"/>
      <c r="AV170"/>
      <c r="BK170" s="68" t="s">
        <v>257</v>
      </c>
      <c r="BL170" s="31" t="str">
        <f t="shared" si="45"/>
        <v>-</v>
      </c>
      <c r="BM170" s="7" t="str">
        <f t="shared" si="46"/>
        <v>-</v>
      </c>
    </row>
    <row r="171" spans="1:65" x14ac:dyDescent="0.2">
      <c r="A171" s="12">
        <v>42289</v>
      </c>
      <c r="B171" s="10">
        <v>300353</v>
      </c>
      <c r="C171" s="55" t="s">
        <v>258</v>
      </c>
      <c r="D171" s="2">
        <v>30.04</v>
      </c>
      <c r="J171" s="16">
        <f t="shared" si="41"/>
        <v>-30.04</v>
      </c>
      <c r="L171" s="16">
        <f t="shared" si="42"/>
        <v>0</v>
      </c>
      <c r="M171" s="16">
        <f t="shared" si="43"/>
        <v>0</v>
      </c>
      <c r="N171" s="38">
        <f t="shared" si="34"/>
        <v>34672.509999999995</v>
      </c>
      <c r="O171" s="38">
        <f t="shared" si="35"/>
        <v>16018.53</v>
      </c>
      <c r="P171" s="38">
        <f t="shared" si="36"/>
        <v>9993.7699999999986</v>
      </c>
      <c r="Q171" s="38">
        <f t="shared" si="37"/>
        <v>970.96</v>
      </c>
      <c r="R171" s="38">
        <f t="shared" si="48"/>
        <v>24.490000000000009</v>
      </c>
      <c r="S171" s="38">
        <v>217.87</v>
      </c>
      <c r="T171" s="38">
        <f t="shared" si="48"/>
        <v>3500</v>
      </c>
      <c r="U171" s="38">
        <f t="shared" si="48"/>
        <v>611.5</v>
      </c>
      <c r="V171" s="70">
        <f t="shared" si="44"/>
        <v>31901.109999999993</v>
      </c>
      <c r="W171" s="19">
        <f t="shared" si="38"/>
        <v>9382.2699999999986</v>
      </c>
      <c r="AM171"/>
      <c r="AN171"/>
      <c r="AO171"/>
      <c r="AP171"/>
      <c r="AQ171"/>
      <c r="AR171"/>
      <c r="AS171"/>
      <c r="AT171"/>
      <c r="AU171"/>
      <c r="AV171"/>
      <c r="BH171" s="2">
        <v>5.01</v>
      </c>
      <c r="BI171" s="2">
        <v>25.03</v>
      </c>
      <c r="BK171" s="68" t="s">
        <v>259</v>
      </c>
      <c r="BL171" s="31" t="str">
        <f t="shared" si="45"/>
        <v>-</v>
      </c>
      <c r="BM171" s="7" t="str">
        <f t="shared" si="46"/>
        <v>-</v>
      </c>
    </row>
    <row r="172" spans="1:65" x14ac:dyDescent="0.2">
      <c r="A172" s="12">
        <v>42289</v>
      </c>
      <c r="B172" s="10" t="s">
        <v>112</v>
      </c>
      <c r="C172" s="55" t="s">
        <v>103</v>
      </c>
      <c r="D172" s="2">
        <v>169.04</v>
      </c>
      <c r="J172" s="16">
        <f t="shared" si="41"/>
        <v>-169.04</v>
      </c>
      <c r="L172" s="16">
        <f t="shared" si="42"/>
        <v>0</v>
      </c>
      <c r="M172" s="16">
        <f t="shared" si="43"/>
        <v>0</v>
      </c>
      <c r="N172" s="38">
        <f t="shared" si="34"/>
        <v>34503.469999999994</v>
      </c>
      <c r="O172" s="38">
        <f t="shared" si="35"/>
        <v>16018.53</v>
      </c>
      <c r="P172" s="38">
        <f t="shared" si="36"/>
        <v>9993.7699999999986</v>
      </c>
      <c r="Q172" s="38">
        <f t="shared" si="37"/>
        <v>970.96</v>
      </c>
      <c r="R172" s="38">
        <f t="shared" si="48"/>
        <v>24.490000000000009</v>
      </c>
      <c r="S172" s="38">
        <f t="shared" si="48"/>
        <v>217.87</v>
      </c>
      <c r="T172" s="38">
        <f t="shared" si="48"/>
        <v>3500</v>
      </c>
      <c r="U172" s="38">
        <f t="shared" si="48"/>
        <v>611.5</v>
      </c>
      <c r="V172" s="70">
        <f t="shared" si="44"/>
        <v>31732.069999999992</v>
      </c>
      <c r="W172" s="19">
        <f t="shared" si="38"/>
        <v>9382.2699999999986</v>
      </c>
      <c r="AJ172" s="2">
        <v>147.44</v>
      </c>
      <c r="AK172" s="2">
        <v>21.6</v>
      </c>
      <c r="AM172"/>
      <c r="AN172"/>
      <c r="AO172"/>
      <c r="AP172"/>
      <c r="AQ172"/>
      <c r="AR172"/>
      <c r="AS172"/>
      <c r="AT172"/>
      <c r="AU172"/>
      <c r="AV172"/>
      <c r="BK172" s="68" t="s">
        <v>260</v>
      </c>
      <c r="BL172" s="31" t="str">
        <f t="shared" si="45"/>
        <v>-</v>
      </c>
      <c r="BM172" s="7" t="str">
        <f t="shared" si="46"/>
        <v>-</v>
      </c>
    </row>
    <row r="173" spans="1:65" x14ac:dyDescent="0.2">
      <c r="A173" s="12">
        <v>42289</v>
      </c>
      <c r="B173" s="10" t="s">
        <v>112</v>
      </c>
      <c r="C173" s="55" t="s">
        <v>105</v>
      </c>
      <c r="D173" s="2">
        <v>620.88</v>
      </c>
      <c r="J173" s="16">
        <f t="shared" si="41"/>
        <v>-620.88</v>
      </c>
      <c r="L173" s="16">
        <f t="shared" si="42"/>
        <v>0</v>
      </c>
      <c r="M173" s="16">
        <f t="shared" si="43"/>
        <v>0</v>
      </c>
      <c r="N173" s="38">
        <f t="shared" si="34"/>
        <v>33882.589999999997</v>
      </c>
      <c r="O173" s="38">
        <f t="shared" si="35"/>
        <v>16018.53</v>
      </c>
      <c r="P173" s="38">
        <f t="shared" si="36"/>
        <v>9993.7699999999986</v>
      </c>
      <c r="Q173" s="38">
        <f t="shared" si="37"/>
        <v>970.96</v>
      </c>
      <c r="R173" s="38">
        <f t="shared" si="48"/>
        <v>24.490000000000009</v>
      </c>
      <c r="S173" s="38">
        <f t="shared" si="48"/>
        <v>217.87</v>
      </c>
      <c r="T173" s="38">
        <f t="shared" si="48"/>
        <v>3500</v>
      </c>
      <c r="U173" s="38">
        <f t="shared" si="48"/>
        <v>611.5</v>
      </c>
      <c r="V173" s="70">
        <f t="shared" si="44"/>
        <v>31111.189999999995</v>
      </c>
      <c r="W173" s="19">
        <f t="shared" si="38"/>
        <v>9382.2699999999986</v>
      </c>
      <c r="AM173"/>
      <c r="AN173"/>
      <c r="AO173"/>
      <c r="AP173"/>
      <c r="AQ173"/>
      <c r="AR173"/>
      <c r="AS173"/>
      <c r="AT173"/>
      <c r="AU173" s="69"/>
      <c r="AV173"/>
      <c r="BD173" s="2">
        <v>620.88</v>
      </c>
      <c r="BK173" s="68" t="s">
        <v>261</v>
      </c>
      <c r="BL173" s="31" t="str">
        <f t="shared" si="45"/>
        <v>-</v>
      </c>
      <c r="BM173" s="7" t="str">
        <f t="shared" si="46"/>
        <v>-</v>
      </c>
    </row>
    <row r="174" spans="1:65" x14ac:dyDescent="0.2">
      <c r="A174" s="12">
        <v>42289</v>
      </c>
      <c r="B174" s="10" t="s">
        <v>112</v>
      </c>
      <c r="C174" s="55" t="s">
        <v>105</v>
      </c>
      <c r="D174" s="2">
        <v>16.34</v>
      </c>
      <c r="J174" s="16">
        <f t="shared" si="41"/>
        <v>-16.34</v>
      </c>
      <c r="L174" s="16">
        <f t="shared" si="42"/>
        <v>0</v>
      </c>
      <c r="M174" s="16">
        <f t="shared" si="43"/>
        <v>0</v>
      </c>
      <c r="N174" s="38">
        <f t="shared" si="34"/>
        <v>33866.25</v>
      </c>
      <c r="O174" s="38">
        <f t="shared" si="35"/>
        <v>16018.53</v>
      </c>
      <c r="P174" s="38">
        <f t="shared" si="36"/>
        <v>9993.7699999999986</v>
      </c>
      <c r="Q174" s="38">
        <f t="shared" si="37"/>
        <v>970.96</v>
      </c>
      <c r="R174" s="38">
        <f t="shared" si="48"/>
        <v>24.490000000000009</v>
      </c>
      <c r="S174" s="38">
        <f t="shared" si="48"/>
        <v>217.87</v>
      </c>
      <c r="T174" s="38">
        <f t="shared" si="48"/>
        <v>3500</v>
      </c>
      <c r="U174" s="38">
        <f t="shared" si="48"/>
        <v>611.5</v>
      </c>
      <c r="V174" s="70">
        <f t="shared" si="44"/>
        <v>31094.85</v>
      </c>
      <c r="W174" s="19">
        <f t="shared" si="38"/>
        <v>9382.2699999999986</v>
      </c>
      <c r="AM174"/>
      <c r="AN174"/>
      <c r="AO174"/>
      <c r="AP174"/>
      <c r="AQ174"/>
      <c r="AR174"/>
      <c r="AS174"/>
      <c r="AT174"/>
      <c r="AU174"/>
      <c r="AV174"/>
      <c r="BC174" s="2">
        <v>16.34</v>
      </c>
      <c r="BK174" s="68" t="s">
        <v>262</v>
      </c>
      <c r="BL174" s="31" t="str">
        <f t="shared" si="45"/>
        <v>-</v>
      </c>
      <c r="BM174" s="7" t="str">
        <f t="shared" si="46"/>
        <v>-</v>
      </c>
    </row>
    <row r="175" spans="1:65" x14ac:dyDescent="0.2">
      <c r="A175" s="12">
        <v>42289</v>
      </c>
      <c r="B175" s="10" t="s">
        <v>112</v>
      </c>
      <c r="C175" s="55" t="s">
        <v>94</v>
      </c>
      <c r="D175" s="2">
        <v>240</v>
      </c>
      <c r="J175" s="16">
        <f t="shared" si="41"/>
        <v>-240</v>
      </c>
      <c r="L175" s="16">
        <f t="shared" si="42"/>
        <v>0</v>
      </c>
      <c r="M175" s="16">
        <f t="shared" si="43"/>
        <v>0</v>
      </c>
      <c r="N175" s="38">
        <f t="shared" si="34"/>
        <v>33626.25</v>
      </c>
      <c r="O175" s="38">
        <f t="shared" si="35"/>
        <v>16018.53</v>
      </c>
      <c r="P175" s="38">
        <f t="shared" si="36"/>
        <v>9993.7699999999986</v>
      </c>
      <c r="Q175" s="38">
        <f t="shared" si="37"/>
        <v>970.96</v>
      </c>
      <c r="R175" s="38">
        <f t="shared" si="48"/>
        <v>24.490000000000009</v>
      </c>
      <c r="S175" s="38">
        <f t="shared" si="48"/>
        <v>217.87</v>
      </c>
      <c r="T175" s="38">
        <f t="shared" si="48"/>
        <v>3500</v>
      </c>
      <c r="U175" s="38">
        <f t="shared" si="48"/>
        <v>611.5</v>
      </c>
      <c r="V175" s="70">
        <f t="shared" si="44"/>
        <v>30854.85</v>
      </c>
      <c r="W175" s="19">
        <f t="shared" si="38"/>
        <v>9382.2699999999986</v>
      </c>
      <c r="AM175" s="69"/>
      <c r="AN175"/>
      <c r="AO175"/>
      <c r="AP175"/>
      <c r="AQ175"/>
      <c r="AR175"/>
      <c r="AS175">
        <v>24</v>
      </c>
      <c r="AT175">
        <v>36</v>
      </c>
      <c r="AU175">
        <v>180</v>
      </c>
      <c r="AV175"/>
      <c r="BK175" s="68" t="s">
        <v>183</v>
      </c>
      <c r="BL175" s="31" t="str">
        <f t="shared" si="45"/>
        <v>-</v>
      </c>
      <c r="BM175" s="7" t="str">
        <f t="shared" si="46"/>
        <v>-</v>
      </c>
    </row>
    <row r="176" spans="1:65" x14ac:dyDescent="0.2">
      <c r="A176" s="12">
        <v>42289</v>
      </c>
      <c r="B176" s="10" t="s">
        <v>112</v>
      </c>
      <c r="C176" s="55" t="s">
        <v>94</v>
      </c>
      <c r="D176" s="2">
        <v>48</v>
      </c>
      <c r="J176" s="16">
        <f t="shared" si="41"/>
        <v>-48</v>
      </c>
      <c r="L176" s="16">
        <f t="shared" si="42"/>
        <v>0</v>
      </c>
      <c r="M176" s="16">
        <f t="shared" si="43"/>
        <v>0</v>
      </c>
      <c r="N176" s="38">
        <f t="shared" si="34"/>
        <v>33578.25</v>
      </c>
      <c r="O176" s="38">
        <f t="shared" si="35"/>
        <v>16018.53</v>
      </c>
      <c r="P176" s="38">
        <f t="shared" si="36"/>
        <v>9993.7699999999986</v>
      </c>
      <c r="Q176" s="38">
        <f t="shared" si="37"/>
        <v>970.96</v>
      </c>
      <c r="R176" s="38">
        <f t="shared" ref="R176:U191" si="49">R175</f>
        <v>24.490000000000009</v>
      </c>
      <c r="S176" s="38">
        <f t="shared" si="49"/>
        <v>217.87</v>
      </c>
      <c r="T176" s="38">
        <f t="shared" si="49"/>
        <v>3500</v>
      </c>
      <c r="U176" s="38">
        <f t="shared" si="49"/>
        <v>611.5</v>
      </c>
      <c r="V176" s="70">
        <f t="shared" si="44"/>
        <v>30806.85</v>
      </c>
      <c r="W176" s="19">
        <f t="shared" si="38"/>
        <v>9382.2699999999986</v>
      </c>
      <c r="AM176"/>
      <c r="AN176"/>
      <c r="AO176"/>
      <c r="AP176"/>
      <c r="AQ176"/>
      <c r="AR176"/>
      <c r="AS176"/>
      <c r="AT176"/>
      <c r="AU176">
        <v>48</v>
      </c>
      <c r="AV176"/>
      <c r="BK176" s="68" t="s">
        <v>183</v>
      </c>
      <c r="BL176" s="31" t="str">
        <f t="shared" si="45"/>
        <v>-</v>
      </c>
      <c r="BM176" s="7" t="str">
        <f t="shared" si="46"/>
        <v>-</v>
      </c>
    </row>
    <row r="177" spans="1:65" x14ac:dyDescent="0.2">
      <c r="A177" s="12">
        <v>42289</v>
      </c>
      <c r="B177" s="10">
        <v>300354</v>
      </c>
      <c r="C177" s="55" t="s">
        <v>154</v>
      </c>
      <c r="D177" s="2">
        <v>340.85</v>
      </c>
      <c r="J177" s="16">
        <f t="shared" si="41"/>
        <v>-340.85</v>
      </c>
      <c r="L177" s="16">
        <f t="shared" si="42"/>
        <v>0</v>
      </c>
      <c r="M177" s="16">
        <f t="shared" si="43"/>
        <v>0</v>
      </c>
      <c r="N177" s="38">
        <f t="shared" si="34"/>
        <v>33237.4</v>
      </c>
      <c r="O177" s="38">
        <f t="shared" si="35"/>
        <v>16018.53</v>
      </c>
      <c r="P177" s="38">
        <f t="shared" si="36"/>
        <v>9993.7699999999986</v>
      </c>
      <c r="Q177" s="38">
        <f t="shared" si="37"/>
        <v>970.96</v>
      </c>
      <c r="R177" s="38">
        <f t="shared" si="49"/>
        <v>24.490000000000009</v>
      </c>
      <c r="S177" s="38">
        <f t="shared" si="49"/>
        <v>217.87</v>
      </c>
      <c r="T177" s="38">
        <f t="shared" si="49"/>
        <v>3500</v>
      </c>
      <c r="U177" s="38">
        <f t="shared" si="49"/>
        <v>611.5</v>
      </c>
      <c r="V177" s="70">
        <f t="shared" si="44"/>
        <v>30466</v>
      </c>
      <c r="W177" s="19">
        <f t="shared" si="38"/>
        <v>9382.2699999999986</v>
      </c>
      <c r="AM177"/>
      <c r="AN177"/>
      <c r="AO177"/>
      <c r="AP177"/>
      <c r="AQ177"/>
      <c r="AR177"/>
      <c r="AS177"/>
      <c r="AT177"/>
      <c r="AU177"/>
      <c r="AV177"/>
      <c r="BA177" s="2">
        <v>340.85</v>
      </c>
      <c r="BK177" s="68" t="s">
        <v>263</v>
      </c>
      <c r="BL177" s="31" t="str">
        <f t="shared" si="45"/>
        <v>-</v>
      </c>
      <c r="BM177" s="7" t="str">
        <f t="shared" si="46"/>
        <v>-</v>
      </c>
    </row>
    <row r="178" spans="1:65" x14ac:dyDescent="0.2">
      <c r="A178" s="12">
        <v>42289</v>
      </c>
      <c r="B178" s="10" t="s">
        <v>112</v>
      </c>
      <c r="C178" s="55" t="s">
        <v>264</v>
      </c>
      <c r="E178" s="2">
        <v>282</v>
      </c>
      <c r="J178" s="16">
        <f t="shared" si="41"/>
        <v>0</v>
      </c>
      <c r="L178" s="16">
        <f t="shared" si="42"/>
        <v>-282</v>
      </c>
      <c r="M178" s="16">
        <f t="shared" si="43"/>
        <v>0</v>
      </c>
      <c r="N178" s="38">
        <f t="shared" si="34"/>
        <v>33237.4</v>
      </c>
      <c r="O178" s="38">
        <f t="shared" si="35"/>
        <v>16018.53</v>
      </c>
      <c r="P178" s="38">
        <f t="shared" si="36"/>
        <v>9711.7699999999986</v>
      </c>
      <c r="Q178" s="38">
        <f t="shared" si="37"/>
        <v>970.96</v>
      </c>
      <c r="R178" s="38">
        <f t="shared" si="49"/>
        <v>24.490000000000009</v>
      </c>
      <c r="S178" s="38">
        <f t="shared" si="49"/>
        <v>217.87</v>
      </c>
      <c r="T178" s="38">
        <f t="shared" si="49"/>
        <v>3500</v>
      </c>
      <c r="U178" s="38">
        <f t="shared" si="49"/>
        <v>611.5</v>
      </c>
      <c r="V178" s="70">
        <f t="shared" si="44"/>
        <v>30466</v>
      </c>
      <c r="W178" s="19">
        <f t="shared" si="38"/>
        <v>9100.2699999999986</v>
      </c>
      <c r="AM178"/>
      <c r="AN178"/>
      <c r="AO178"/>
      <c r="AP178">
        <v>235</v>
      </c>
      <c r="AQ178"/>
      <c r="AR178"/>
      <c r="AS178"/>
      <c r="AT178"/>
      <c r="AU178"/>
      <c r="AV178"/>
      <c r="BH178" s="2">
        <v>47</v>
      </c>
      <c r="BK178" s="68" t="s">
        <v>265</v>
      </c>
      <c r="BL178" s="31" t="str">
        <f t="shared" si="45"/>
        <v>-</v>
      </c>
      <c r="BM178" s="7" t="str">
        <f t="shared" si="46"/>
        <v>-</v>
      </c>
    </row>
    <row r="179" spans="1:65" x14ac:dyDescent="0.2">
      <c r="A179" s="12">
        <v>42289</v>
      </c>
      <c r="B179" s="10" t="s">
        <v>112</v>
      </c>
      <c r="C179" s="55" t="s">
        <v>121</v>
      </c>
      <c r="E179" s="2">
        <v>196.25</v>
      </c>
      <c r="J179" s="16">
        <f t="shared" si="41"/>
        <v>0</v>
      </c>
      <c r="L179" s="16">
        <f t="shared" si="42"/>
        <v>-196.25</v>
      </c>
      <c r="M179" s="16">
        <f t="shared" si="43"/>
        <v>0</v>
      </c>
      <c r="N179" s="38">
        <f t="shared" si="34"/>
        <v>33237.4</v>
      </c>
      <c r="O179" s="38">
        <f t="shared" si="35"/>
        <v>16018.53</v>
      </c>
      <c r="P179" s="38">
        <f t="shared" si="36"/>
        <v>9515.5199999999986</v>
      </c>
      <c r="Q179" s="38">
        <f t="shared" si="37"/>
        <v>970.96</v>
      </c>
      <c r="R179" s="38">
        <f t="shared" si="49"/>
        <v>24.490000000000009</v>
      </c>
      <c r="S179" s="38">
        <f t="shared" si="49"/>
        <v>217.87</v>
      </c>
      <c r="T179" s="38">
        <f t="shared" si="49"/>
        <v>3500</v>
      </c>
      <c r="U179" s="38">
        <f t="shared" si="49"/>
        <v>611.5</v>
      </c>
      <c r="V179" s="70">
        <f t="shared" si="44"/>
        <v>30466</v>
      </c>
      <c r="W179" s="19">
        <f t="shared" si="38"/>
        <v>8904.0199999999986</v>
      </c>
      <c r="AM179">
        <v>196.25</v>
      </c>
      <c r="AN179"/>
      <c r="AO179"/>
      <c r="AP179"/>
      <c r="AQ179"/>
      <c r="AR179"/>
      <c r="AS179"/>
      <c r="AT179"/>
      <c r="AU179"/>
      <c r="AV179"/>
      <c r="BK179" s="68" t="s">
        <v>266</v>
      </c>
      <c r="BL179" s="31" t="str">
        <f t="shared" si="45"/>
        <v>-</v>
      </c>
      <c r="BM179" s="7" t="str">
        <f t="shared" si="46"/>
        <v>-</v>
      </c>
    </row>
    <row r="180" spans="1:65" x14ac:dyDescent="0.2">
      <c r="A180" s="12">
        <v>42289</v>
      </c>
      <c r="B180" s="10" t="s">
        <v>112</v>
      </c>
      <c r="C180" s="55" t="s">
        <v>105</v>
      </c>
      <c r="E180" s="2">
        <v>97.39</v>
      </c>
      <c r="J180" s="16">
        <f t="shared" si="41"/>
        <v>0</v>
      </c>
      <c r="L180" s="16">
        <f t="shared" si="42"/>
        <v>-97.39</v>
      </c>
      <c r="M180" s="16">
        <f t="shared" si="43"/>
        <v>0</v>
      </c>
      <c r="N180" s="38">
        <f t="shared" si="34"/>
        <v>33237.4</v>
      </c>
      <c r="O180" s="38">
        <f t="shared" si="35"/>
        <v>16018.53</v>
      </c>
      <c r="P180" s="38">
        <f t="shared" si="36"/>
        <v>9418.1299999999992</v>
      </c>
      <c r="Q180" s="38">
        <f t="shared" si="37"/>
        <v>970.96</v>
      </c>
      <c r="R180" s="38">
        <f t="shared" si="49"/>
        <v>24.490000000000009</v>
      </c>
      <c r="S180" s="38">
        <f t="shared" si="49"/>
        <v>217.87</v>
      </c>
      <c r="T180" s="38">
        <f t="shared" si="49"/>
        <v>3500</v>
      </c>
      <c r="U180" s="38">
        <f t="shared" si="49"/>
        <v>611.5</v>
      </c>
      <c r="V180" s="70">
        <f t="shared" si="44"/>
        <v>30466</v>
      </c>
      <c r="W180" s="19">
        <f t="shared" si="38"/>
        <v>8806.6299999999992</v>
      </c>
      <c r="AM180"/>
      <c r="AN180"/>
      <c r="AO180"/>
      <c r="AP180"/>
      <c r="AQ180"/>
      <c r="AR180"/>
      <c r="AS180"/>
      <c r="AT180"/>
      <c r="AU180"/>
      <c r="AV180"/>
      <c r="BD180" s="2">
        <v>97.39</v>
      </c>
      <c r="BK180" s="68" t="s">
        <v>267</v>
      </c>
      <c r="BL180" s="31" t="str">
        <f t="shared" si="45"/>
        <v>-</v>
      </c>
      <c r="BM180" s="7" t="str">
        <f t="shared" si="46"/>
        <v>-</v>
      </c>
    </row>
    <row r="181" spans="1:65" x14ac:dyDescent="0.2">
      <c r="A181" s="12">
        <v>42289</v>
      </c>
      <c r="B181" s="10" t="s">
        <v>112</v>
      </c>
      <c r="C181" s="55" t="s">
        <v>105</v>
      </c>
      <c r="E181" s="2">
        <v>7.98</v>
      </c>
      <c r="J181" s="16">
        <f t="shared" si="41"/>
        <v>0</v>
      </c>
      <c r="L181" s="16">
        <f t="shared" si="42"/>
        <v>-7.98</v>
      </c>
      <c r="M181" s="16">
        <f t="shared" si="43"/>
        <v>0</v>
      </c>
      <c r="N181" s="38">
        <f t="shared" si="34"/>
        <v>33237.4</v>
      </c>
      <c r="O181" s="38">
        <f t="shared" si="35"/>
        <v>16018.53</v>
      </c>
      <c r="P181" s="38">
        <f t="shared" si="36"/>
        <v>9410.15</v>
      </c>
      <c r="Q181" s="38">
        <f t="shared" si="37"/>
        <v>970.96</v>
      </c>
      <c r="R181" s="38">
        <f t="shared" si="49"/>
        <v>24.490000000000009</v>
      </c>
      <c r="S181" s="38">
        <f t="shared" si="49"/>
        <v>217.87</v>
      </c>
      <c r="T181" s="38">
        <f t="shared" si="49"/>
        <v>3500</v>
      </c>
      <c r="U181" s="38">
        <f t="shared" si="49"/>
        <v>611.5</v>
      </c>
      <c r="V181" s="70">
        <f t="shared" si="44"/>
        <v>30466</v>
      </c>
      <c r="W181" s="19">
        <f t="shared" si="38"/>
        <v>8798.65</v>
      </c>
      <c r="AM181"/>
      <c r="AN181"/>
      <c r="AO181"/>
      <c r="AP181"/>
      <c r="AQ181"/>
      <c r="AR181"/>
      <c r="AS181"/>
      <c r="AT181"/>
      <c r="AU181"/>
      <c r="AV181"/>
      <c r="BC181" s="2">
        <v>7.98</v>
      </c>
      <c r="BK181" s="68" t="s">
        <v>268</v>
      </c>
      <c r="BL181" s="31" t="str">
        <f t="shared" si="45"/>
        <v>-</v>
      </c>
      <c r="BM181" s="7" t="str">
        <f t="shared" si="46"/>
        <v>-</v>
      </c>
    </row>
    <row r="182" spans="1:65" x14ac:dyDescent="0.2">
      <c r="A182" s="12">
        <v>42289</v>
      </c>
      <c r="B182" s="10" t="s">
        <v>112</v>
      </c>
      <c r="C182" s="55" t="s">
        <v>94</v>
      </c>
      <c r="E182" s="2">
        <v>60</v>
      </c>
      <c r="J182" s="16">
        <f t="shared" si="41"/>
        <v>0</v>
      </c>
      <c r="L182" s="16">
        <f t="shared" si="42"/>
        <v>-60</v>
      </c>
      <c r="M182" s="16">
        <f t="shared" si="43"/>
        <v>0</v>
      </c>
      <c r="N182" s="38">
        <f t="shared" si="34"/>
        <v>33237.4</v>
      </c>
      <c r="O182" s="38">
        <f t="shared" si="35"/>
        <v>16018.53</v>
      </c>
      <c r="P182" s="38">
        <f t="shared" si="36"/>
        <v>9350.15</v>
      </c>
      <c r="Q182" s="38">
        <f t="shared" si="37"/>
        <v>970.96</v>
      </c>
      <c r="R182" s="38">
        <f t="shared" si="49"/>
        <v>24.490000000000009</v>
      </c>
      <c r="S182" s="38">
        <f t="shared" si="49"/>
        <v>217.87</v>
      </c>
      <c r="T182" s="38">
        <f t="shared" si="49"/>
        <v>3500</v>
      </c>
      <c r="U182" s="38">
        <v>596.5</v>
      </c>
      <c r="V182" s="70">
        <f t="shared" si="44"/>
        <v>30466</v>
      </c>
      <c r="W182" s="19">
        <f t="shared" si="38"/>
        <v>8753.65</v>
      </c>
      <c r="AM182"/>
      <c r="AN182"/>
      <c r="AO182"/>
      <c r="AP182"/>
      <c r="AQ182"/>
      <c r="AR182"/>
      <c r="AS182"/>
      <c r="AT182"/>
      <c r="AU182"/>
      <c r="AV182"/>
      <c r="BI182" s="2">
        <v>60</v>
      </c>
      <c r="BK182" s="68" t="s">
        <v>269</v>
      </c>
      <c r="BL182" s="31" t="str">
        <f t="shared" si="45"/>
        <v>-</v>
      </c>
      <c r="BM182" s="7" t="str">
        <f t="shared" si="46"/>
        <v>-</v>
      </c>
    </row>
    <row r="183" spans="1:65" x14ac:dyDescent="0.2">
      <c r="A183" s="12">
        <v>42289</v>
      </c>
      <c r="B183" s="10" t="s">
        <v>112</v>
      </c>
      <c r="C183" s="55" t="s">
        <v>264</v>
      </c>
      <c r="E183" s="2">
        <v>15</v>
      </c>
      <c r="J183" s="16">
        <f t="shared" si="41"/>
        <v>0</v>
      </c>
      <c r="L183" s="16">
        <f t="shared" si="42"/>
        <v>-15</v>
      </c>
      <c r="M183" s="16">
        <f t="shared" si="43"/>
        <v>0</v>
      </c>
      <c r="N183" s="38">
        <f t="shared" si="34"/>
        <v>33237.4</v>
      </c>
      <c r="O183" s="38">
        <f t="shared" si="35"/>
        <v>16018.53</v>
      </c>
      <c r="P183" s="38">
        <f t="shared" si="36"/>
        <v>9335.15</v>
      </c>
      <c r="Q183" s="38">
        <f t="shared" si="37"/>
        <v>970.96</v>
      </c>
      <c r="R183" s="38">
        <f t="shared" si="49"/>
        <v>24.490000000000009</v>
      </c>
      <c r="S183" s="38">
        <f t="shared" si="49"/>
        <v>217.87</v>
      </c>
      <c r="T183" s="38">
        <f t="shared" si="49"/>
        <v>3500</v>
      </c>
      <c r="U183" s="38">
        <v>536.5</v>
      </c>
      <c r="V183" s="70">
        <f t="shared" si="44"/>
        <v>30466</v>
      </c>
      <c r="W183" s="19">
        <f t="shared" si="38"/>
        <v>8798.65</v>
      </c>
      <c r="AM183"/>
      <c r="AN183"/>
      <c r="AO183"/>
      <c r="AP183">
        <v>12.5</v>
      </c>
      <c r="AQ183"/>
      <c r="AR183"/>
      <c r="AS183"/>
      <c r="AT183"/>
      <c r="AU183"/>
      <c r="AV183"/>
      <c r="BH183" s="2">
        <v>2.5</v>
      </c>
      <c r="BK183" s="68" t="s">
        <v>270</v>
      </c>
      <c r="BL183" s="31" t="str">
        <f t="shared" si="45"/>
        <v>-</v>
      </c>
      <c r="BM183" s="7" t="str">
        <f t="shared" si="46"/>
        <v>-</v>
      </c>
    </row>
    <row r="184" spans="1:65" x14ac:dyDescent="0.2">
      <c r="A184" s="12">
        <v>42289</v>
      </c>
      <c r="B184" s="10" t="s">
        <v>14</v>
      </c>
      <c r="C184" s="55" t="s">
        <v>205</v>
      </c>
      <c r="F184" s="2">
        <v>17.96</v>
      </c>
      <c r="J184" s="16">
        <v>0</v>
      </c>
      <c r="L184" s="16">
        <f t="shared" si="42"/>
        <v>0</v>
      </c>
      <c r="M184" s="16">
        <v>-17.96</v>
      </c>
      <c r="N184" s="38">
        <f t="shared" si="34"/>
        <v>33237.4</v>
      </c>
      <c r="O184" s="38">
        <f t="shared" si="35"/>
        <v>16018.53</v>
      </c>
      <c r="P184" s="38">
        <f t="shared" si="36"/>
        <v>9335.15</v>
      </c>
      <c r="Q184" s="38">
        <f t="shared" si="37"/>
        <v>953</v>
      </c>
      <c r="R184" s="38">
        <f t="shared" si="49"/>
        <v>24.490000000000009</v>
      </c>
      <c r="S184" s="38">
        <f t="shared" si="49"/>
        <v>217.87</v>
      </c>
      <c r="T184" s="38">
        <f t="shared" si="49"/>
        <v>3500</v>
      </c>
      <c r="U184" s="38">
        <f t="shared" si="49"/>
        <v>536.5</v>
      </c>
      <c r="V184" s="70">
        <f t="shared" si="44"/>
        <v>30448.04</v>
      </c>
      <c r="W184" s="19">
        <f t="shared" si="38"/>
        <v>8798.65</v>
      </c>
      <c r="AM184"/>
      <c r="AN184"/>
      <c r="AO184"/>
      <c r="AP184"/>
      <c r="AQ184"/>
      <c r="AR184"/>
      <c r="AS184"/>
      <c r="AT184"/>
      <c r="AU184"/>
      <c r="AV184"/>
      <c r="BH184" s="2">
        <v>3</v>
      </c>
      <c r="BI184" s="2">
        <v>14.96</v>
      </c>
      <c r="BK184" s="68" t="s">
        <v>271</v>
      </c>
      <c r="BL184" s="31" t="str">
        <f t="shared" si="45"/>
        <v>-</v>
      </c>
      <c r="BM184" s="7" t="str">
        <f t="shared" si="46"/>
        <v>-</v>
      </c>
    </row>
    <row r="185" spans="1:65" x14ac:dyDescent="0.2">
      <c r="A185" s="12">
        <v>42290</v>
      </c>
      <c r="B185" s="10" t="s">
        <v>272</v>
      </c>
      <c r="C185" s="55" t="s">
        <v>125</v>
      </c>
      <c r="H185" s="2">
        <v>379</v>
      </c>
      <c r="J185" s="16">
        <f t="shared" si="41"/>
        <v>0</v>
      </c>
      <c r="L185" s="16">
        <f t="shared" si="42"/>
        <v>379</v>
      </c>
      <c r="M185" s="16">
        <f t="shared" si="43"/>
        <v>0</v>
      </c>
      <c r="N185" s="38">
        <f t="shared" si="34"/>
        <v>33237.4</v>
      </c>
      <c r="O185" s="38">
        <f t="shared" si="35"/>
        <v>16018.53</v>
      </c>
      <c r="P185" s="38">
        <f t="shared" si="36"/>
        <v>9714.15</v>
      </c>
      <c r="Q185" s="38">
        <f t="shared" si="37"/>
        <v>953</v>
      </c>
      <c r="R185" s="38">
        <f t="shared" si="49"/>
        <v>24.490000000000009</v>
      </c>
      <c r="S185" s="38">
        <f t="shared" si="49"/>
        <v>217.87</v>
      </c>
      <c r="T185" s="38">
        <f t="shared" si="49"/>
        <v>3500</v>
      </c>
      <c r="U185" s="38">
        <f t="shared" si="49"/>
        <v>536.5</v>
      </c>
      <c r="V185" s="70">
        <f t="shared" si="44"/>
        <v>30448.04</v>
      </c>
      <c r="W185" s="19">
        <f t="shared" si="38"/>
        <v>9177.65</v>
      </c>
      <c r="AD185" s="2">
        <v>379</v>
      </c>
      <c r="AM185"/>
      <c r="AN185"/>
      <c r="AO185"/>
      <c r="AP185"/>
      <c r="AQ185"/>
      <c r="AR185"/>
      <c r="AS185"/>
      <c r="AT185"/>
      <c r="AU185"/>
      <c r="AV185"/>
      <c r="BK185" s="68" t="s">
        <v>125</v>
      </c>
      <c r="BL185" s="31" t="str">
        <f t="shared" si="45"/>
        <v>-</v>
      </c>
      <c r="BM185" s="7" t="str">
        <f t="shared" si="46"/>
        <v>-</v>
      </c>
    </row>
    <row r="186" spans="1:65" x14ac:dyDescent="0.2">
      <c r="A186" s="12">
        <v>42293</v>
      </c>
      <c r="B186" s="10" t="s">
        <v>272</v>
      </c>
      <c r="C186" s="55" t="s">
        <v>125</v>
      </c>
      <c r="H186" s="2">
        <v>69.5</v>
      </c>
      <c r="J186" s="16">
        <f t="shared" si="41"/>
        <v>0</v>
      </c>
      <c r="L186" s="16">
        <f t="shared" si="42"/>
        <v>69.5</v>
      </c>
      <c r="M186" s="16">
        <f t="shared" si="43"/>
        <v>0</v>
      </c>
      <c r="N186" s="38">
        <f t="shared" si="34"/>
        <v>33237.4</v>
      </c>
      <c r="O186" s="38">
        <f t="shared" si="35"/>
        <v>16018.53</v>
      </c>
      <c r="P186" s="38">
        <f t="shared" si="36"/>
        <v>9783.65</v>
      </c>
      <c r="Q186" s="38">
        <f t="shared" si="37"/>
        <v>953</v>
      </c>
      <c r="R186" s="38">
        <f t="shared" si="49"/>
        <v>24.490000000000009</v>
      </c>
      <c r="S186" s="38">
        <f t="shared" si="49"/>
        <v>217.87</v>
      </c>
      <c r="T186" s="38">
        <f t="shared" si="49"/>
        <v>3500</v>
      </c>
      <c r="U186" s="38">
        <f t="shared" si="49"/>
        <v>536.5</v>
      </c>
      <c r="V186" s="70">
        <f t="shared" si="44"/>
        <v>30448.04</v>
      </c>
      <c r="W186" s="19">
        <f t="shared" si="38"/>
        <v>9247.15</v>
      </c>
      <c r="AD186" s="2">
        <v>69.5</v>
      </c>
      <c r="AM186"/>
      <c r="AN186"/>
      <c r="AO186"/>
      <c r="AP186"/>
      <c r="AQ186"/>
      <c r="AR186"/>
      <c r="AS186"/>
      <c r="AT186"/>
      <c r="AU186"/>
      <c r="AV186"/>
      <c r="BK186" s="68" t="s">
        <v>125</v>
      </c>
      <c r="BL186" s="31" t="str">
        <f t="shared" si="45"/>
        <v>-</v>
      </c>
      <c r="BM186" s="7" t="str">
        <f t="shared" si="46"/>
        <v>-</v>
      </c>
    </row>
    <row r="187" spans="1:65" x14ac:dyDescent="0.2">
      <c r="A187" s="12">
        <v>42296</v>
      </c>
      <c r="B187" s="10" t="s">
        <v>112</v>
      </c>
      <c r="C187" s="55" t="s">
        <v>273</v>
      </c>
      <c r="E187" s="2">
        <v>102.19</v>
      </c>
      <c r="J187" s="16">
        <f t="shared" si="41"/>
        <v>0</v>
      </c>
      <c r="L187" s="16">
        <f t="shared" si="42"/>
        <v>-102.19</v>
      </c>
      <c r="M187" s="16">
        <f t="shared" si="43"/>
        <v>0</v>
      </c>
      <c r="N187" s="38">
        <f t="shared" si="34"/>
        <v>33237.4</v>
      </c>
      <c r="O187" s="38">
        <f t="shared" si="35"/>
        <v>16018.53</v>
      </c>
      <c r="P187" s="38">
        <f t="shared" si="36"/>
        <v>9681.4599999999991</v>
      </c>
      <c r="Q187" s="38">
        <f t="shared" si="37"/>
        <v>953</v>
      </c>
      <c r="R187" s="38">
        <f t="shared" si="49"/>
        <v>24.490000000000009</v>
      </c>
      <c r="S187" s="38">
        <f t="shared" si="49"/>
        <v>217.87</v>
      </c>
      <c r="T187" s="38">
        <f t="shared" si="49"/>
        <v>3500</v>
      </c>
      <c r="U187" s="38">
        <f t="shared" si="49"/>
        <v>536.5</v>
      </c>
      <c r="V187" s="70">
        <f t="shared" si="44"/>
        <v>30448.04</v>
      </c>
      <c r="W187" s="19">
        <f t="shared" si="38"/>
        <v>9144.9599999999991</v>
      </c>
      <c r="AM187"/>
      <c r="AN187"/>
      <c r="AO187"/>
      <c r="AP187">
        <v>85.16</v>
      </c>
      <c r="AQ187"/>
      <c r="AR187"/>
      <c r="AS187"/>
      <c r="AT187"/>
      <c r="AU187"/>
      <c r="AV187"/>
      <c r="BH187" s="2">
        <v>17.03</v>
      </c>
      <c r="BK187" s="68" t="s">
        <v>274</v>
      </c>
      <c r="BL187" s="31" t="str">
        <f t="shared" si="45"/>
        <v>-</v>
      </c>
      <c r="BM187" s="7" t="str">
        <f t="shared" si="46"/>
        <v>-</v>
      </c>
    </row>
    <row r="188" spans="1:65" x14ac:dyDescent="0.2">
      <c r="A188" s="12">
        <v>42317</v>
      </c>
      <c r="B188" s="10">
        <v>27</v>
      </c>
      <c r="C188" s="55" t="s">
        <v>197</v>
      </c>
      <c r="G188" s="2">
        <v>140</v>
      </c>
      <c r="J188" s="16">
        <f t="shared" si="41"/>
        <v>140</v>
      </c>
      <c r="L188" s="16">
        <f t="shared" si="42"/>
        <v>0</v>
      </c>
      <c r="M188" s="16">
        <f t="shared" si="43"/>
        <v>0</v>
      </c>
      <c r="N188" s="38">
        <f t="shared" si="34"/>
        <v>33377.4</v>
      </c>
      <c r="O188" s="38">
        <f t="shared" si="35"/>
        <v>16018.53</v>
      </c>
      <c r="P188" s="38">
        <f t="shared" si="36"/>
        <v>9681.4599999999991</v>
      </c>
      <c r="Q188" s="38">
        <f t="shared" si="37"/>
        <v>953</v>
      </c>
      <c r="R188" s="38">
        <f t="shared" si="49"/>
        <v>24.490000000000009</v>
      </c>
      <c r="S188" s="38">
        <f t="shared" si="49"/>
        <v>217.87</v>
      </c>
      <c r="T188" s="38">
        <f t="shared" si="49"/>
        <v>3500</v>
      </c>
      <c r="U188" s="38">
        <f t="shared" si="49"/>
        <v>536.5</v>
      </c>
      <c r="V188" s="70">
        <f t="shared" si="44"/>
        <v>30588.04</v>
      </c>
      <c r="W188" s="19">
        <f t="shared" si="38"/>
        <v>9144.9599999999991</v>
      </c>
      <c r="Y188" s="2">
        <v>140</v>
      </c>
      <c r="AM188" s="69"/>
      <c r="AN188"/>
      <c r="AO188"/>
      <c r="AP188"/>
      <c r="AQ188"/>
      <c r="AR188"/>
      <c r="AS188"/>
      <c r="AT188"/>
      <c r="AU188"/>
      <c r="AV188"/>
      <c r="BK188" s="68" t="s">
        <v>198</v>
      </c>
      <c r="BL188" s="31" t="str">
        <f t="shared" si="45"/>
        <v>-</v>
      </c>
      <c r="BM188" s="7" t="str">
        <f t="shared" si="46"/>
        <v>-</v>
      </c>
    </row>
    <row r="189" spans="1:65" x14ac:dyDescent="0.2">
      <c r="A189" s="12">
        <v>42317</v>
      </c>
      <c r="B189" s="10">
        <v>300355</v>
      </c>
      <c r="C189" s="55" t="s">
        <v>275</v>
      </c>
      <c r="D189" s="66">
        <v>112</v>
      </c>
      <c r="E189" s="66"/>
      <c r="F189" s="66"/>
      <c r="G189" s="66"/>
      <c r="H189" s="66"/>
      <c r="I189" s="66"/>
      <c r="J189" s="16">
        <f t="shared" si="41"/>
        <v>-112</v>
      </c>
      <c r="L189" s="16">
        <f t="shared" si="42"/>
        <v>0</v>
      </c>
      <c r="M189" s="16">
        <f t="shared" si="43"/>
        <v>0</v>
      </c>
      <c r="N189" s="38">
        <f t="shared" si="34"/>
        <v>33265.4</v>
      </c>
      <c r="O189" s="38">
        <f t="shared" si="35"/>
        <v>16018.53</v>
      </c>
      <c r="P189" s="38">
        <f t="shared" si="36"/>
        <v>9681.4599999999991</v>
      </c>
      <c r="Q189" s="38">
        <f t="shared" si="37"/>
        <v>953</v>
      </c>
      <c r="R189" s="38">
        <f t="shared" si="49"/>
        <v>24.490000000000009</v>
      </c>
      <c r="S189" s="38">
        <f t="shared" si="49"/>
        <v>217.87</v>
      </c>
      <c r="T189" s="38">
        <f t="shared" si="49"/>
        <v>3500</v>
      </c>
      <c r="U189" s="38">
        <f t="shared" si="49"/>
        <v>536.5</v>
      </c>
      <c r="V189" s="70">
        <f t="shared" si="44"/>
        <v>30476.04</v>
      </c>
      <c r="W189" s="19">
        <f t="shared" si="38"/>
        <v>9144.9599999999991</v>
      </c>
      <c r="AM189"/>
      <c r="AN189"/>
      <c r="AO189"/>
      <c r="AP189"/>
      <c r="AQ189"/>
      <c r="AR189"/>
      <c r="AS189"/>
      <c r="AT189"/>
      <c r="AU189"/>
      <c r="AV189"/>
      <c r="AY189" s="2">
        <v>112</v>
      </c>
      <c r="BD189" s="66"/>
      <c r="BK189" s="68" t="s">
        <v>276</v>
      </c>
      <c r="BL189" s="31" t="str">
        <f t="shared" si="45"/>
        <v>-</v>
      </c>
      <c r="BM189" s="7" t="str">
        <f t="shared" si="46"/>
        <v>-</v>
      </c>
    </row>
    <row r="190" spans="1:65" x14ac:dyDescent="0.2">
      <c r="A190" s="12">
        <v>42317</v>
      </c>
      <c r="B190" s="10">
        <v>300356</v>
      </c>
      <c r="C190" s="55" t="s">
        <v>90</v>
      </c>
      <c r="D190" s="2">
        <v>61.2</v>
      </c>
      <c r="J190" s="16">
        <f t="shared" si="41"/>
        <v>-61.2</v>
      </c>
      <c r="L190" s="16">
        <f t="shared" si="42"/>
        <v>0</v>
      </c>
      <c r="M190" s="16">
        <f t="shared" si="43"/>
        <v>0</v>
      </c>
      <c r="N190" s="38">
        <f t="shared" si="34"/>
        <v>33204.200000000004</v>
      </c>
      <c r="O190" s="38">
        <f t="shared" si="35"/>
        <v>16018.53</v>
      </c>
      <c r="P190" s="38">
        <f t="shared" si="36"/>
        <v>9681.4599999999991</v>
      </c>
      <c r="Q190" s="38">
        <f t="shared" si="37"/>
        <v>953</v>
      </c>
      <c r="R190" s="38">
        <f t="shared" si="49"/>
        <v>24.490000000000009</v>
      </c>
      <c r="S190" s="38">
        <f t="shared" si="49"/>
        <v>217.87</v>
      </c>
      <c r="T190" s="38">
        <f t="shared" si="49"/>
        <v>3500</v>
      </c>
      <c r="U190" s="38">
        <f t="shared" si="49"/>
        <v>536.5</v>
      </c>
      <c r="V190" s="70">
        <f t="shared" si="44"/>
        <v>30414.840000000004</v>
      </c>
      <c r="W190" s="19">
        <f t="shared" si="38"/>
        <v>9144.9599999999991</v>
      </c>
      <c r="AI190" s="2">
        <v>61.2</v>
      </c>
      <c r="AM190"/>
      <c r="AN190"/>
      <c r="AO190"/>
      <c r="AP190"/>
      <c r="AQ190"/>
      <c r="AR190"/>
      <c r="AS190"/>
      <c r="AT190"/>
      <c r="AU190"/>
      <c r="AV190"/>
      <c r="BK190" s="68" t="s">
        <v>277</v>
      </c>
      <c r="BL190" s="31" t="str">
        <f t="shared" si="45"/>
        <v>-</v>
      </c>
      <c r="BM190" s="7" t="str">
        <f t="shared" si="46"/>
        <v>-</v>
      </c>
    </row>
    <row r="191" spans="1:65" x14ac:dyDescent="0.2">
      <c r="A191" s="12">
        <v>42317</v>
      </c>
      <c r="B191" s="10" t="s">
        <v>112</v>
      </c>
      <c r="C191" s="55" t="s">
        <v>99</v>
      </c>
      <c r="D191" s="2">
        <v>168</v>
      </c>
      <c r="J191" s="16">
        <f t="shared" si="41"/>
        <v>-168</v>
      </c>
      <c r="L191" s="16">
        <f t="shared" si="42"/>
        <v>0</v>
      </c>
      <c r="M191" s="16">
        <f t="shared" si="43"/>
        <v>0</v>
      </c>
      <c r="N191" s="38">
        <f t="shared" ref="N191:N255" si="50">N190+J191</f>
        <v>33036.200000000004</v>
      </c>
      <c r="O191" s="38">
        <f t="shared" ref="O191:O255" si="51">O190+K191</f>
        <v>16018.53</v>
      </c>
      <c r="P191" s="38">
        <f t="shared" ref="P191:P255" si="52">P190+L191</f>
        <v>9681.4599999999991</v>
      </c>
      <c r="Q191" s="38">
        <f t="shared" ref="Q191:Q255" si="53">Q190+M191</f>
        <v>953</v>
      </c>
      <c r="R191" s="38">
        <f t="shared" si="49"/>
        <v>24.490000000000009</v>
      </c>
      <c r="S191" s="38">
        <f t="shared" si="49"/>
        <v>217.87</v>
      </c>
      <c r="T191" s="38">
        <f t="shared" si="49"/>
        <v>3500</v>
      </c>
      <c r="U191" s="38">
        <f t="shared" si="49"/>
        <v>536.5</v>
      </c>
      <c r="V191" s="70">
        <f t="shared" si="44"/>
        <v>30246.840000000004</v>
      </c>
      <c r="W191" s="19">
        <f t="shared" ref="W191:W255" si="54">SUM(P191-U191)</f>
        <v>9144.9599999999991</v>
      </c>
      <c r="AM191"/>
      <c r="AN191"/>
      <c r="AO191"/>
      <c r="AP191" s="69"/>
      <c r="AQ191"/>
      <c r="AR191"/>
      <c r="AS191"/>
      <c r="AT191"/>
      <c r="AU191"/>
      <c r="AV191"/>
      <c r="BH191" s="2">
        <v>28</v>
      </c>
      <c r="BI191" s="2">
        <v>140</v>
      </c>
      <c r="BK191" s="68" t="s">
        <v>278</v>
      </c>
      <c r="BL191" s="31" t="str">
        <f t="shared" si="45"/>
        <v>-</v>
      </c>
      <c r="BM191" s="7" t="str">
        <f t="shared" si="46"/>
        <v>-</v>
      </c>
    </row>
    <row r="192" spans="1:65" x14ac:dyDescent="0.2">
      <c r="A192" s="12">
        <v>42317</v>
      </c>
      <c r="B192" s="10" t="s">
        <v>112</v>
      </c>
      <c r="C192" s="55" t="s">
        <v>103</v>
      </c>
      <c r="D192" s="69">
        <v>98.25</v>
      </c>
      <c r="E192" s="69"/>
      <c r="F192" s="69"/>
      <c r="G192" s="72"/>
      <c r="H192" s="69"/>
      <c r="I192" s="69"/>
      <c r="J192" s="16">
        <f t="shared" si="41"/>
        <v>-98.25</v>
      </c>
      <c r="L192" s="16">
        <f t="shared" si="42"/>
        <v>0</v>
      </c>
      <c r="M192" s="16">
        <f t="shared" si="43"/>
        <v>0</v>
      </c>
      <c r="N192" s="38">
        <f t="shared" si="50"/>
        <v>32937.950000000004</v>
      </c>
      <c r="O192" s="38">
        <f t="shared" si="51"/>
        <v>16018.53</v>
      </c>
      <c r="P192" s="38">
        <f t="shared" si="52"/>
        <v>9681.4599999999991</v>
      </c>
      <c r="Q192" s="38">
        <f t="shared" si="53"/>
        <v>953</v>
      </c>
      <c r="R192" s="38">
        <f t="shared" ref="R192:U207" si="55">R191</f>
        <v>24.490000000000009</v>
      </c>
      <c r="S192" s="38">
        <f t="shared" si="55"/>
        <v>217.87</v>
      </c>
      <c r="T192" s="38">
        <f t="shared" si="55"/>
        <v>3500</v>
      </c>
      <c r="U192" s="38">
        <f t="shared" si="55"/>
        <v>536.5</v>
      </c>
      <c r="V192" s="70">
        <f t="shared" si="44"/>
        <v>30148.590000000004</v>
      </c>
      <c r="W192" s="19">
        <f t="shared" si="54"/>
        <v>9144.9599999999991</v>
      </c>
      <c r="X192" s="71"/>
      <c r="Y192" s="69"/>
      <c r="Z192" s="69"/>
      <c r="AA192" s="69"/>
      <c r="AB192" s="69"/>
      <c r="AC192" s="69"/>
      <c r="AD192" s="69"/>
      <c r="AE192" s="69"/>
      <c r="AF192" s="69"/>
      <c r="AG192" s="69"/>
      <c r="AH192" s="69"/>
      <c r="AI192" s="69"/>
      <c r="AJ192" s="69">
        <v>98.25</v>
      </c>
      <c r="AK192" s="69"/>
      <c r="AL192" s="69"/>
      <c r="AM192" s="69"/>
      <c r="AN192" s="69"/>
      <c r="AO192" s="69"/>
      <c r="AP192" s="69"/>
      <c r="AQ192" s="69"/>
      <c r="AR192" s="69"/>
      <c r="AS192" s="69"/>
      <c r="AT192" s="69"/>
      <c r="AU192" s="69"/>
      <c r="AV192" s="69"/>
      <c r="AW192" s="69"/>
      <c r="AX192" s="69"/>
      <c r="AY192" s="69"/>
      <c r="AZ192" s="69"/>
      <c r="BA192" s="69"/>
      <c r="BB192" s="69"/>
      <c r="BC192" s="69"/>
      <c r="BD192" s="69"/>
      <c r="BE192" s="69"/>
      <c r="BF192" s="69"/>
      <c r="BG192" s="69"/>
      <c r="BH192" s="69"/>
      <c r="BI192" s="69"/>
      <c r="BJ192" s="69"/>
      <c r="BK192" s="68" t="s">
        <v>279</v>
      </c>
      <c r="BL192" s="31" t="str">
        <f t="shared" si="45"/>
        <v>-</v>
      </c>
      <c r="BM192" s="7" t="str">
        <f t="shared" si="46"/>
        <v>-</v>
      </c>
    </row>
    <row r="193" spans="1:65" x14ac:dyDescent="0.2">
      <c r="A193" s="12">
        <v>42317</v>
      </c>
      <c r="B193" s="10" t="s">
        <v>112</v>
      </c>
      <c r="C193" s="55" t="s">
        <v>105</v>
      </c>
      <c r="D193" s="2">
        <v>620.88</v>
      </c>
      <c r="J193" s="16">
        <f t="shared" si="41"/>
        <v>-620.88</v>
      </c>
      <c r="L193" s="16">
        <f t="shared" si="42"/>
        <v>0</v>
      </c>
      <c r="M193" s="16">
        <f t="shared" si="43"/>
        <v>0</v>
      </c>
      <c r="N193" s="38">
        <f t="shared" si="50"/>
        <v>32317.070000000003</v>
      </c>
      <c r="O193" s="38">
        <f t="shared" si="51"/>
        <v>16018.53</v>
      </c>
      <c r="P193" s="38">
        <f t="shared" si="52"/>
        <v>9681.4599999999991</v>
      </c>
      <c r="Q193" s="38">
        <f t="shared" si="53"/>
        <v>953</v>
      </c>
      <c r="R193" s="38">
        <f t="shared" si="55"/>
        <v>24.490000000000009</v>
      </c>
      <c r="S193" s="38">
        <f t="shared" si="55"/>
        <v>217.87</v>
      </c>
      <c r="T193" s="38">
        <f t="shared" si="55"/>
        <v>3500</v>
      </c>
      <c r="U193" s="38">
        <f t="shared" si="55"/>
        <v>536.5</v>
      </c>
      <c r="V193" s="70">
        <f t="shared" si="44"/>
        <v>29527.710000000006</v>
      </c>
      <c r="W193" s="19">
        <f t="shared" si="54"/>
        <v>9144.9599999999991</v>
      </c>
      <c r="AM193"/>
      <c r="AN193"/>
      <c r="AO193"/>
      <c r="AP193"/>
      <c r="AQ193"/>
      <c r="AR193"/>
      <c r="AS193"/>
      <c r="AT193"/>
      <c r="AU193"/>
      <c r="AV193"/>
      <c r="BD193" s="2">
        <v>620.88</v>
      </c>
      <c r="BK193" s="68" t="s">
        <v>280</v>
      </c>
      <c r="BL193" s="31" t="str">
        <f t="shared" si="45"/>
        <v>-</v>
      </c>
      <c r="BM193" s="7" t="str">
        <f t="shared" si="46"/>
        <v>-</v>
      </c>
    </row>
    <row r="194" spans="1:65" x14ac:dyDescent="0.2">
      <c r="A194" s="12">
        <v>42317</v>
      </c>
      <c r="B194" s="10" t="s">
        <v>272</v>
      </c>
      <c r="C194" s="55" t="s">
        <v>125</v>
      </c>
      <c r="H194" s="2">
        <v>538.9</v>
      </c>
      <c r="J194" s="16">
        <f t="shared" si="41"/>
        <v>0</v>
      </c>
      <c r="L194" s="16">
        <f t="shared" si="42"/>
        <v>538.9</v>
      </c>
      <c r="M194" s="16">
        <f t="shared" si="43"/>
        <v>0</v>
      </c>
      <c r="N194" s="38">
        <f t="shared" si="50"/>
        <v>32317.070000000003</v>
      </c>
      <c r="O194" s="38">
        <f t="shared" si="51"/>
        <v>16018.53</v>
      </c>
      <c r="P194" s="38">
        <f t="shared" si="52"/>
        <v>10220.359999999999</v>
      </c>
      <c r="Q194" s="38">
        <f t="shared" si="53"/>
        <v>953</v>
      </c>
      <c r="R194" s="38">
        <f t="shared" si="55"/>
        <v>24.490000000000009</v>
      </c>
      <c r="S194" s="38">
        <f t="shared" si="55"/>
        <v>217.87</v>
      </c>
      <c r="T194" s="38">
        <f t="shared" si="55"/>
        <v>3500</v>
      </c>
      <c r="U194" s="38">
        <f t="shared" si="55"/>
        <v>536.5</v>
      </c>
      <c r="V194" s="70">
        <f t="shared" si="44"/>
        <v>29527.710000000006</v>
      </c>
      <c r="W194" s="19">
        <f t="shared" si="54"/>
        <v>9683.8599999999988</v>
      </c>
      <c r="AD194" s="2">
        <v>538.9</v>
      </c>
      <c r="AM194"/>
      <c r="AN194"/>
      <c r="AO194"/>
      <c r="AP194"/>
      <c r="AQ194"/>
      <c r="AR194"/>
      <c r="AS194"/>
      <c r="AT194"/>
      <c r="AU194"/>
      <c r="AV194"/>
      <c r="BK194" s="68" t="s">
        <v>125</v>
      </c>
      <c r="BL194" s="31" t="str">
        <f t="shared" si="45"/>
        <v>-</v>
      </c>
      <c r="BM194" s="7" t="str">
        <f t="shared" si="46"/>
        <v>-</v>
      </c>
    </row>
    <row r="195" spans="1:65" x14ac:dyDescent="0.2">
      <c r="A195" s="12">
        <v>42317</v>
      </c>
      <c r="B195" s="10" t="s">
        <v>112</v>
      </c>
      <c r="C195" s="55" t="s">
        <v>127</v>
      </c>
      <c r="E195" s="2">
        <v>181.94</v>
      </c>
      <c r="J195" s="16">
        <f t="shared" si="41"/>
        <v>0</v>
      </c>
      <c r="L195" s="16">
        <f t="shared" si="42"/>
        <v>-181.94</v>
      </c>
      <c r="M195" s="16">
        <f t="shared" si="43"/>
        <v>0</v>
      </c>
      <c r="N195" s="38">
        <f t="shared" si="50"/>
        <v>32317.070000000003</v>
      </c>
      <c r="O195" s="38">
        <f t="shared" si="51"/>
        <v>16018.53</v>
      </c>
      <c r="P195" s="38">
        <f t="shared" si="52"/>
        <v>10038.419999999998</v>
      </c>
      <c r="Q195" s="38">
        <f t="shared" si="53"/>
        <v>953</v>
      </c>
      <c r="R195" s="38">
        <f t="shared" si="55"/>
        <v>24.490000000000009</v>
      </c>
      <c r="S195" s="38">
        <f t="shared" si="55"/>
        <v>217.87</v>
      </c>
      <c r="T195" s="38">
        <f t="shared" si="55"/>
        <v>3500</v>
      </c>
      <c r="U195" s="38">
        <f t="shared" si="55"/>
        <v>536.5</v>
      </c>
      <c r="V195" s="70">
        <f t="shared" si="44"/>
        <v>29527.710000000006</v>
      </c>
      <c r="W195" s="19">
        <f t="shared" si="54"/>
        <v>9501.9199999999983</v>
      </c>
      <c r="AM195"/>
      <c r="AN195"/>
      <c r="AO195"/>
      <c r="AP195">
        <v>181.94</v>
      </c>
      <c r="AQ195"/>
      <c r="AR195"/>
      <c r="AS195"/>
      <c r="AT195"/>
      <c r="AU195"/>
      <c r="AV195"/>
      <c r="BK195" s="68" t="s">
        <v>174</v>
      </c>
      <c r="BL195" s="31" t="str">
        <f t="shared" si="45"/>
        <v>-</v>
      </c>
      <c r="BM195" s="7" t="str">
        <f t="shared" si="46"/>
        <v>-</v>
      </c>
    </row>
    <row r="196" spans="1:65" x14ac:dyDescent="0.2">
      <c r="A196" s="12">
        <v>42317</v>
      </c>
      <c r="B196" s="10" t="s">
        <v>14</v>
      </c>
      <c r="C196" s="55" t="s">
        <v>281</v>
      </c>
      <c r="F196" s="2">
        <v>219.08</v>
      </c>
      <c r="J196" s="16">
        <f t="shared" si="41"/>
        <v>0</v>
      </c>
      <c r="L196" s="16">
        <f t="shared" si="42"/>
        <v>0</v>
      </c>
      <c r="M196" s="16">
        <f t="shared" si="43"/>
        <v>-219.08</v>
      </c>
      <c r="N196" s="38">
        <f t="shared" si="50"/>
        <v>32317.070000000003</v>
      </c>
      <c r="O196" s="38">
        <f t="shared" si="51"/>
        <v>16018.53</v>
      </c>
      <c r="P196" s="38">
        <f t="shared" si="52"/>
        <v>10038.419999999998</v>
      </c>
      <c r="Q196" s="38">
        <f t="shared" si="53"/>
        <v>733.92</v>
      </c>
      <c r="R196" s="38">
        <f t="shared" si="55"/>
        <v>24.490000000000009</v>
      </c>
      <c r="S196" s="38">
        <f t="shared" si="55"/>
        <v>217.87</v>
      </c>
      <c r="T196" s="38">
        <f t="shared" si="55"/>
        <v>3500</v>
      </c>
      <c r="U196" s="38">
        <f t="shared" si="55"/>
        <v>536.5</v>
      </c>
      <c r="V196" s="70">
        <f t="shared" si="44"/>
        <v>29308.630000000005</v>
      </c>
      <c r="W196" s="19">
        <f t="shared" si="54"/>
        <v>9501.9199999999983</v>
      </c>
      <c r="AM196"/>
      <c r="AN196"/>
      <c r="AO196"/>
      <c r="AP196"/>
      <c r="AQ196"/>
      <c r="AR196"/>
      <c r="AS196"/>
      <c r="AT196"/>
      <c r="AU196"/>
      <c r="AV196"/>
      <c r="AZ196" s="2">
        <v>182.56</v>
      </c>
      <c r="BH196" s="2">
        <v>36.520000000000003</v>
      </c>
      <c r="BK196" s="68" t="s">
        <v>282</v>
      </c>
      <c r="BL196" s="31" t="str">
        <f t="shared" si="45"/>
        <v>-</v>
      </c>
      <c r="BM196" s="7" t="str">
        <f t="shared" si="46"/>
        <v>-</v>
      </c>
    </row>
    <row r="197" spans="1:65" x14ac:dyDescent="0.2">
      <c r="A197" s="12">
        <v>42317</v>
      </c>
      <c r="B197" s="10" t="s">
        <v>112</v>
      </c>
      <c r="C197" s="55" t="s">
        <v>121</v>
      </c>
      <c r="E197" s="2">
        <v>125.6</v>
      </c>
      <c r="J197" s="16">
        <f t="shared" si="41"/>
        <v>0</v>
      </c>
      <c r="L197" s="16">
        <f t="shared" si="42"/>
        <v>-125.6</v>
      </c>
      <c r="M197" s="16">
        <f t="shared" si="43"/>
        <v>0</v>
      </c>
      <c r="N197" s="38">
        <f t="shared" si="50"/>
        <v>32317.070000000003</v>
      </c>
      <c r="O197" s="38">
        <f t="shared" si="51"/>
        <v>16018.53</v>
      </c>
      <c r="P197" s="38">
        <f t="shared" si="52"/>
        <v>9912.8199999999979</v>
      </c>
      <c r="Q197" s="38">
        <f t="shared" si="53"/>
        <v>733.92</v>
      </c>
      <c r="R197" s="38">
        <f t="shared" si="55"/>
        <v>24.490000000000009</v>
      </c>
      <c r="S197" s="38">
        <f t="shared" si="55"/>
        <v>217.87</v>
      </c>
      <c r="T197" s="38">
        <f t="shared" si="55"/>
        <v>3500</v>
      </c>
      <c r="U197" s="38">
        <f t="shared" si="55"/>
        <v>536.5</v>
      </c>
      <c r="V197" s="70">
        <f t="shared" si="44"/>
        <v>29308.630000000005</v>
      </c>
      <c r="W197" s="19">
        <f t="shared" si="54"/>
        <v>9376.3199999999979</v>
      </c>
      <c r="AM197">
        <v>125.6</v>
      </c>
      <c r="AN197"/>
      <c r="AO197"/>
      <c r="AP197"/>
      <c r="AQ197"/>
      <c r="AR197"/>
      <c r="AS197"/>
      <c r="AT197"/>
      <c r="AU197"/>
      <c r="AV197"/>
      <c r="BK197" s="68" t="s">
        <v>283</v>
      </c>
      <c r="BL197" s="31" t="str">
        <f t="shared" si="45"/>
        <v>-</v>
      </c>
      <c r="BM197" s="7" t="str">
        <f t="shared" si="46"/>
        <v>-</v>
      </c>
    </row>
    <row r="198" spans="1:65" x14ac:dyDescent="0.2">
      <c r="A198" s="12">
        <v>42317</v>
      </c>
      <c r="B198" s="10" t="s">
        <v>112</v>
      </c>
      <c r="C198" s="55" t="s">
        <v>105</v>
      </c>
      <c r="E198" s="2">
        <v>97.39</v>
      </c>
      <c r="J198" s="16">
        <f t="shared" si="41"/>
        <v>0</v>
      </c>
      <c r="L198" s="16">
        <f t="shared" si="42"/>
        <v>-97.39</v>
      </c>
      <c r="M198" s="16">
        <f t="shared" si="43"/>
        <v>0</v>
      </c>
      <c r="N198" s="38">
        <f t="shared" si="50"/>
        <v>32317.070000000003</v>
      </c>
      <c r="O198" s="38">
        <f t="shared" si="51"/>
        <v>16018.53</v>
      </c>
      <c r="P198" s="38">
        <f t="shared" si="52"/>
        <v>9815.4299999999985</v>
      </c>
      <c r="Q198" s="38">
        <f t="shared" si="53"/>
        <v>733.92</v>
      </c>
      <c r="R198" s="38">
        <f t="shared" si="55"/>
        <v>24.490000000000009</v>
      </c>
      <c r="S198" s="38">
        <f t="shared" si="55"/>
        <v>217.87</v>
      </c>
      <c r="T198" s="38">
        <f t="shared" si="55"/>
        <v>3500</v>
      </c>
      <c r="U198" s="38">
        <f t="shared" si="55"/>
        <v>536.5</v>
      </c>
      <c r="V198" s="70">
        <f t="shared" si="44"/>
        <v>29308.630000000005</v>
      </c>
      <c r="W198" s="19">
        <f t="shared" si="54"/>
        <v>9278.9299999999985</v>
      </c>
      <c r="AM198"/>
      <c r="AN198"/>
      <c r="AO198"/>
      <c r="AP198"/>
      <c r="AQ198"/>
      <c r="AR198"/>
      <c r="AS198"/>
      <c r="AT198"/>
      <c r="AU198"/>
      <c r="AV198"/>
      <c r="BD198" s="2">
        <v>97.39</v>
      </c>
      <c r="BK198" s="68" t="s">
        <v>284</v>
      </c>
      <c r="BL198" s="31" t="str">
        <f t="shared" si="45"/>
        <v>-</v>
      </c>
      <c r="BM198" s="7" t="str">
        <f t="shared" si="46"/>
        <v>-</v>
      </c>
    </row>
    <row r="199" spans="1:65" x14ac:dyDescent="0.2">
      <c r="A199" s="12">
        <v>42317</v>
      </c>
      <c r="B199" s="10" t="s">
        <v>112</v>
      </c>
      <c r="C199" s="55" t="s">
        <v>119</v>
      </c>
      <c r="E199" s="2">
        <v>96.72</v>
      </c>
      <c r="J199" s="16">
        <f t="shared" si="41"/>
        <v>0</v>
      </c>
      <c r="L199" s="16">
        <f t="shared" si="42"/>
        <v>-96.72</v>
      </c>
      <c r="M199" s="16">
        <f t="shared" si="43"/>
        <v>0</v>
      </c>
      <c r="N199" s="38">
        <f t="shared" si="50"/>
        <v>32317.070000000003</v>
      </c>
      <c r="O199" s="38">
        <f t="shared" si="51"/>
        <v>16018.53</v>
      </c>
      <c r="P199" s="38">
        <f t="shared" si="52"/>
        <v>9718.7099999999991</v>
      </c>
      <c r="Q199" s="38">
        <f t="shared" si="53"/>
        <v>733.92</v>
      </c>
      <c r="R199" s="38">
        <f t="shared" si="55"/>
        <v>24.490000000000009</v>
      </c>
      <c r="S199" s="38">
        <f t="shared" si="55"/>
        <v>217.87</v>
      </c>
      <c r="T199" s="38">
        <f t="shared" si="55"/>
        <v>3500</v>
      </c>
      <c r="U199" s="38">
        <f t="shared" si="55"/>
        <v>536.5</v>
      </c>
      <c r="V199" s="70">
        <f t="shared" si="44"/>
        <v>29308.630000000005</v>
      </c>
      <c r="W199" s="19">
        <f t="shared" si="54"/>
        <v>9182.2099999999991</v>
      </c>
      <c r="AM199"/>
      <c r="AN199"/>
      <c r="AO199"/>
      <c r="AP199"/>
      <c r="AQ199"/>
      <c r="AR199"/>
      <c r="AS199"/>
      <c r="AT199"/>
      <c r="AU199"/>
      <c r="AV199"/>
      <c r="BH199" s="2">
        <v>16.12</v>
      </c>
      <c r="BI199" s="2">
        <v>80.599999999999994</v>
      </c>
      <c r="BK199" s="68" t="s">
        <v>285</v>
      </c>
      <c r="BL199" s="31" t="str">
        <f t="shared" si="45"/>
        <v>-</v>
      </c>
      <c r="BM199" s="7" t="str">
        <f t="shared" si="46"/>
        <v>-</v>
      </c>
    </row>
    <row r="200" spans="1:65" x14ac:dyDescent="0.2">
      <c r="A200" s="12">
        <v>42317</v>
      </c>
      <c r="B200" s="10" t="s">
        <v>112</v>
      </c>
      <c r="C200" s="55" t="s">
        <v>264</v>
      </c>
      <c r="E200" s="2">
        <v>205.8</v>
      </c>
      <c r="J200" s="16">
        <f t="shared" si="41"/>
        <v>0</v>
      </c>
      <c r="L200" s="16">
        <f t="shared" si="42"/>
        <v>-205.8</v>
      </c>
      <c r="M200" s="16">
        <f t="shared" si="43"/>
        <v>0</v>
      </c>
      <c r="N200" s="38">
        <f t="shared" si="50"/>
        <v>32317.070000000003</v>
      </c>
      <c r="O200" s="38">
        <f t="shared" si="51"/>
        <v>16018.53</v>
      </c>
      <c r="P200" s="38">
        <f t="shared" si="52"/>
        <v>9512.91</v>
      </c>
      <c r="Q200" s="38">
        <f t="shared" si="53"/>
        <v>733.92</v>
      </c>
      <c r="R200" s="38">
        <f t="shared" si="55"/>
        <v>24.490000000000009</v>
      </c>
      <c r="S200" s="38">
        <f t="shared" si="55"/>
        <v>217.87</v>
      </c>
      <c r="T200" s="38">
        <f t="shared" si="55"/>
        <v>3500</v>
      </c>
      <c r="U200" s="38">
        <f t="shared" si="55"/>
        <v>536.5</v>
      </c>
      <c r="V200" s="70">
        <f t="shared" si="44"/>
        <v>29308.630000000005</v>
      </c>
      <c r="W200" s="19">
        <f t="shared" si="54"/>
        <v>8976.41</v>
      </c>
      <c r="AM200"/>
      <c r="AN200"/>
      <c r="AO200"/>
      <c r="AP200">
        <v>171.5</v>
      </c>
      <c r="AQ200"/>
      <c r="AR200"/>
      <c r="AS200"/>
      <c r="AT200" s="69"/>
      <c r="AU200"/>
      <c r="AV200"/>
      <c r="BH200" s="2">
        <v>34.299999999999997</v>
      </c>
      <c r="BK200" s="68" t="s">
        <v>286</v>
      </c>
      <c r="BL200" s="31" t="str">
        <f t="shared" si="45"/>
        <v>-</v>
      </c>
      <c r="BM200" s="7" t="str">
        <f t="shared" si="46"/>
        <v>-</v>
      </c>
    </row>
    <row r="201" spans="1:65" x14ac:dyDescent="0.2">
      <c r="A201" s="12">
        <v>42317</v>
      </c>
      <c r="B201" s="10" t="s">
        <v>112</v>
      </c>
      <c r="C201" s="55" t="s">
        <v>273</v>
      </c>
      <c r="E201" s="2">
        <v>63.1</v>
      </c>
      <c r="J201" s="16">
        <f t="shared" si="41"/>
        <v>0</v>
      </c>
      <c r="L201" s="16">
        <f t="shared" si="42"/>
        <v>-63.1</v>
      </c>
      <c r="M201" s="16">
        <f t="shared" si="43"/>
        <v>0</v>
      </c>
      <c r="N201" s="38">
        <f t="shared" si="50"/>
        <v>32317.070000000003</v>
      </c>
      <c r="O201" s="38">
        <f t="shared" si="51"/>
        <v>16018.53</v>
      </c>
      <c r="P201" s="38">
        <f t="shared" si="52"/>
        <v>9449.81</v>
      </c>
      <c r="Q201" s="38">
        <f t="shared" si="53"/>
        <v>733.92</v>
      </c>
      <c r="R201" s="38">
        <f t="shared" si="55"/>
        <v>24.490000000000009</v>
      </c>
      <c r="S201" s="38">
        <f t="shared" si="55"/>
        <v>217.87</v>
      </c>
      <c r="T201" s="38">
        <f t="shared" si="55"/>
        <v>3500</v>
      </c>
      <c r="U201" s="38">
        <f t="shared" si="55"/>
        <v>536.5</v>
      </c>
      <c r="V201" s="70">
        <f t="shared" si="44"/>
        <v>29308.630000000005</v>
      </c>
      <c r="W201" s="19">
        <f t="shared" si="54"/>
        <v>8913.31</v>
      </c>
      <c r="AM201"/>
      <c r="AN201"/>
      <c r="AO201"/>
      <c r="AP201">
        <v>52.58</v>
      </c>
      <c r="AQ201"/>
      <c r="AR201"/>
      <c r="AS201"/>
      <c r="AT201"/>
      <c r="AU201"/>
      <c r="AV201"/>
      <c r="BH201" s="2">
        <v>10.52</v>
      </c>
      <c r="BK201" s="68" t="s">
        <v>287</v>
      </c>
      <c r="BL201" s="31" t="str">
        <f t="shared" si="45"/>
        <v>-</v>
      </c>
      <c r="BM201" s="7" t="str">
        <f t="shared" si="46"/>
        <v>-</v>
      </c>
    </row>
    <row r="202" spans="1:65" x14ac:dyDescent="0.2">
      <c r="A202" s="12">
        <v>42319</v>
      </c>
      <c r="B202" s="10">
        <v>28</v>
      </c>
      <c r="C202" s="55" t="s">
        <v>288</v>
      </c>
      <c r="G202" s="2">
        <v>108.94</v>
      </c>
      <c r="J202" s="16">
        <f t="shared" si="41"/>
        <v>108.94</v>
      </c>
      <c r="L202" s="16">
        <f t="shared" si="42"/>
        <v>0</v>
      </c>
      <c r="M202" s="16">
        <f t="shared" si="43"/>
        <v>0</v>
      </c>
      <c r="N202" s="38">
        <f t="shared" si="50"/>
        <v>32426.010000000002</v>
      </c>
      <c r="O202" s="38">
        <f t="shared" si="51"/>
        <v>16018.53</v>
      </c>
      <c r="P202" s="38">
        <f t="shared" si="52"/>
        <v>9449.81</v>
      </c>
      <c r="Q202" s="38">
        <f t="shared" si="53"/>
        <v>733.92</v>
      </c>
      <c r="R202" s="38">
        <f t="shared" si="55"/>
        <v>24.490000000000009</v>
      </c>
      <c r="S202" s="38">
        <f t="shared" si="55"/>
        <v>217.87</v>
      </c>
      <c r="T202" s="38">
        <f t="shared" si="55"/>
        <v>3500</v>
      </c>
      <c r="U202" s="38">
        <f t="shared" si="55"/>
        <v>536.5</v>
      </c>
      <c r="V202" s="70">
        <f t="shared" si="44"/>
        <v>29417.57</v>
      </c>
      <c r="W202" s="19">
        <f t="shared" si="54"/>
        <v>8913.31</v>
      </c>
      <c r="AD202" s="2">
        <v>108.94</v>
      </c>
      <c r="AM202"/>
      <c r="AN202"/>
      <c r="AO202"/>
      <c r="AP202"/>
      <c r="AQ202"/>
      <c r="AR202"/>
      <c r="AS202"/>
      <c r="AT202"/>
      <c r="AU202"/>
      <c r="AV202"/>
      <c r="BK202" s="68" t="s">
        <v>289</v>
      </c>
      <c r="BL202" s="31" t="str">
        <f t="shared" si="45"/>
        <v>-</v>
      </c>
      <c r="BM202" s="7" t="str">
        <f t="shared" si="46"/>
        <v>-</v>
      </c>
    </row>
    <row r="203" spans="1:65" x14ac:dyDescent="0.2">
      <c r="A203" s="12">
        <v>42342</v>
      </c>
      <c r="B203" s="10" t="s">
        <v>210</v>
      </c>
      <c r="C203" s="55" t="s">
        <v>290</v>
      </c>
      <c r="G203" s="2">
        <v>10000</v>
      </c>
      <c r="J203" s="16">
        <f t="shared" si="41"/>
        <v>10000</v>
      </c>
      <c r="L203" s="16">
        <f t="shared" si="42"/>
        <v>0</v>
      </c>
      <c r="M203" s="16">
        <f t="shared" si="43"/>
        <v>0</v>
      </c>
      <c r="N203" s="38">
        <f t="shared" si="50"/>
        <v>42426.01</v>
      </c>
      <c r="O203" s="38">
        <f t="shared" si="51"/>
        <v>16018.53</v>
      </c>
      <c r="P203" s="38">
        <f t="shared" si="52"/>
        <v>9449.81</v>
      </c>
      <c r="Q203" s="38">
        <f t="shared" si="53"/>
        <v>733.92</v>
      </c>
      <c r="R203" s="38">
        <v>10024.49</v>
      </c>
      <c r="S203" s="38">
        <f t="shared" si="55"/>
        <v>217.87</v>
      </c>
      <c r="T203" s="38">
        <f t="shared" si="55"/>
        <v>3500</v>
      </c>
      <c r="U203" s="38">
        <f t="shared" si="55"/>
        <v>536.5</v>
      </c>
      <c r="V203" s="70">
        <f t="shared" si="44"/>
        <v>29417.57</v>
      </c>
      <c r="W203" s="19">
        <f t="shared" si="54"/>
        <v>8913.31</v>
      </c>
      <c r="Y203" s="2">
        <v>10000</v>
      </c>
      <c r="AM203"/>
      <c r="AN203"/>
      <c r="AO203"/>
      <c r="AP203"/>
      <c r="AQ203"/>
      <c r="AR203"/>
      <c r="AS203"/>
      <c r="AT203"/>
      <c r="AU203"/>
      <c r="AV203"/>
      <c r="BK203" s="68" t="s">
        <v>291</v>
      </c>
      <c r="BL203" s="31" t="str">
        <f t="shared" si="45"/>
        <v>-</v>
      </c>
      <c r="BM203" s="7" t="str">
        <f t="shared" si="46"/>
        <v>-</v>
      </c>
    </row>
    <row r="204" spans="1:65" x14ac:dyDescent="0.2">
      <c r="A204" s="12">
        <v>42352</v>
      </c>
      <c r="B204" s="10">
        <v>300357</v>
      </c>
      <c r="C204" s="55" t="s">
        <v>90</v>
      </c>
      <c r="D204" s="2">
        <v>61.2</v>
      </c>
      <c r="J204" s="16">
        <f t="shared" si="41"/>
        <v>-61.2</v>
      </c>
      <c r="L204" s="16">
        <f t="shared" si="42"/>
        <v>0</v>
      </c>
      <c r="M204" s="16">
        <f t="shared" si="43"/>
        <v>0</v>
      </c>
      <c r="N204" s="38">
        <f t="shared" si="50"/>
        <v>42364.810000000005</v>
      </c>
      <c r="O204" s="38">
        <f t="shared" si="51"/>
        <v>16018.53</v>
      </c>
      <c r="P204" s="38">
        <f t="shared" si="52"/>
        <v>9449.81</v>
      </c>
      <c r="Q204" s="38">
        <f t="shared" si="53"/>
        <v>733.92</v>
      </c>
      <c r="R204" s="38">
        <f t="shared" si="55"/>
        <v>10024.49</v>
      </c>
      <c r="S204" s="38">
        <f t="shared" si="55"/>
        <v>217.87</v>
      </c>
      <c r="T204" s="38">
        <f t="shared" si="55"/>
        <v>3500</v>
      </c>
      <c r="U204" s="38">
        <f t="shared" si="55"/>
        <v>536.5</v>
      </c>
      <c r="V204" s="70">
        <f t="shared" si="44"/>
        <v>29356.370000000003</v>
      </c>
      <c r="W204" s="19">
        <f t="shared" si="54"/>
        <v>8913.31</v>
      </c>
      <c r="AI204" s="2">
        <v>61.2</v>
      </c>
      <c r="AM204"/>
      <c r="AN204"/>
      <c r="AO204"/>
      <c r="AP204"/>
      <c r="AQ204"/>
      <c r="AR204"/>
      <c r="AS204"/>
      <c r="AT204"/>
      <c r="AU204"/>
      <c r="AV204"/>
      <c r="BK204" s="68" t="s">
        <v>292</v>
      </c>
      <c r="BL204" s="31" t="str">
        <f t="shared" si="45"/>
        <v>-</v>
      </c>
      <c r="BM204" s="7" t="str">
        <f t="shared" si="46"/>
        <v>-</v>
      </c>
    </row>
    <row r="205" spans="1:65" x14ac:dyDescent="0.2">
      <c r="A205" s="12">
        <v>42352</v>
      </c>
      <c r="B205" s="10" t="s">
        <v>112</v>
      </c>
      <c r="C205" s="55" t="s">
        <v>293</v>
      </c>
      <c r="D205" s="2">
        <v>38.65</v>
      </c>
      <c r="J205" s="16">
        <f t="shared" ref="J205:J269" si="56">IF(D205&gt;0,((D205)*-1),(G205))</f>
        <v>-38.65</v>
      </c>
      <c r="L205" s="16">
        <f t="shared" ref="L205:L269" si="57">IF(E205&gt;0,((E205)*-1),(H205))</f>
        <v>0</v>
      </c>
      <c r="M205" s="16">
        <f t="shared" ref="M205:M269" si="58">IF(F205&gt;0,((F205)*-1),(I205))</f>
        <v>0</v>
      </c>
      <c r="N205" s="38">
        <f t="shared" si="50"/>
        <v>42326.16</v>
      </c>
      <c r="O205" s="38">
        <f t="shared" si="51"/>
        <v>16018.53</v>
      </c>
      <c r="P205" s="38">
        <f t="shared" si="52"/>
        <v>9449.81</v>
      </c>
      <c r="Q205" s="38">
        <f t="shared" si="53"/>
        <v>733.92</v>
      </c>
      <c r="R205" s="38">
        <f t="shared" si="55"/>
        <v>10024.49</v>
      </c>
      <c r="S205" s="38">
        <f t="shared" si="55"/>
        <v>217.87</v>
      </c>
      <c r="T205" s="38">
        <f t="shared" si="55"/>
        <v>3500</v>
      </c>
      <c r="U205" s="38">
        <f t="shared" si="55"/>
        <v>536.5</v>
      </c>
      <c r="V205" s="70">
        <f t="shared" ref="V205:V268" si="59">SUM(N205+Q205-R205-S205-T205)</f>
        <v>29317.72</v>
      </c>
      <c r="W205" s="19">
        <f t="shared" si="54"/>
        <v>8913.31</v>
      </c>
      <c r="AM205"/>
      <c r="AN205"/>
      <c r="AO205"/>
      <c r="AP205"/>
      <c r="AQ205"/>
      <c r="AR205"/>
      <c r="AS205"/>
      <c r="AT205"/>
      <c r="AU205"/>
      <c r="AV205"/>
      <c r="BH205" s="2">
        <v>6.44</v>
      </c>
      <c r="BI205" s="2">
        <v>32.21</v>
      </c>
      <c r="BK205" s="68" t="s">
        <v>294</v>
      </c>
      <c r="BL205" s="31" t="str">
        <f t="shared" ref="BL205:BL269" si="60">IF((D205-G205)+(E205-H205)+(F205-I205)=(-X205-Y205-Z205-AA205-AB205-AC205-AD205-AE205+AF205+AG205+AH205+AI205+AJ205+AK205+AL205+AM205+AN205+AO205+AP205+AQ205+AR205+AS205+AT205+AU205+AV205+AW205+AX205+AY205+AZ205+BA205+BB205+BC205+BD205+BE205+BF205+BG205+BH205+BI205+BJ205),"-","ERROR")</f>
        <v>-</v>
      </c>
      <c r="BM205" s="7" t="str">
        <f t="shared" ref="BM205:BM269" si="61">IF((D205-G205)+(E205-H205)+(F205-I205)=(-J205-K205-L205-M205),"-","ERROR")</f>
        <v>-</v>
      </c>
    </row>
    <row r="206" spans="1:65" x14ac:dyDescent="0.2">
      <c r="A206" s="12">
        <v>42352</v>
      </c>
      <c r="B206" s="10" t="s">
        <v>112</v>
      </c>
      <c r="C206" s="55" t="s">
        <v>101</v>
      </c>
      <c r="D206" s="2">
        <v>45</v>
      </c>
      <c r="J206" s="16">
        <f t="shared" si="56"/>
        <v>-45</v>
      </c>
      <c r="L206" s="16">
        <f t="shared" si="57"/>
        <v>0</v>
      </c>
      <c r="M206" s="16">
        <f t="shared" si="58"/>
        <v>0</v>
      </c>
      <c r="N206" s="38">
        <f t="shared" si="50"/>
        <v>42281.16</v>
      </c>
      <c r="O206" s="38">
        <f t="shared" si="51"/>
        <v>16018.53</v>
      </c>
      <c r="P206" s="38">
        <f t="shared" si="52"/>
        <v>9449.81</v>
      </c>
      <c r="Q206" s="38">
        <f t="shared" si="53"/>
        <v>733.92</v>
      </c>
      <c r="R206" s="38">
        <f t="shared" si="55"/>
        <v>10024.49</v>
      </c>
      <c r="S206" s="38">
        <f t="shared" si="55"/>
        <v>217.87</v>
      </c>
      <c r="T206" s="38">
        <f t="shared" si="55"/>
        <v>3500</v>
      </c>
      <c r="U206" s="38">
        <f t="shared" si="55"/>
        <v>536.5</v>
      </c>
      <c r="V206" s="70">
        <f t="shared" si="59"/>
        <v>29272.720000000001</v>
      </c>
      <c r="W206" s="19">
        <f t="shared" si="54"/>
        <v>8913.31</v>
      </c>
      <c r="AM206"/>
      <c r="AN206"/>
      <c r="AO206"/>
      <c r="AP206"/>
      <c r="AQ206"/>
      <c r="AR206"/>
      <c r="AS206"/>
      <c r="AT206"/>
      <c r="AU206"/>
      <c r="AV206"/>
      <c r="AY206" s="2">
        <v>37.5</v>
      </c>
      <c r="BH206" s="2">
        <v>7.5</v>
      </c>
      <c r="BK206" s="68" t="s">
        <v>295</v>
      </c>
      <c r="BL206" s="31" t="str">
        <f t="shared" si="60"/>
        <v>-</v>
      </c>
      <c r="BM206" s="7" t="str">
        <f t="shared" si="61"/>
        <v>-</v>
      </c>
    </row>
    <row r="207" spans="1:65" x14ac:dyDescent="0.2">
      <c r="A207" s="12">
        <v>42352</v>
      </c>
      <c r="B207" s="10" t="s">
        <v>112</v>
      </c>
      <c r="C207" s="55" t="s">
        <v>103</v>
      </c>
      <c r="D207" s="2">
        <v>61.16</v>
      </c>
      <c r="J207" s="16">
        <f t="shared" si="56"/>
        <v>-61.16</v>
      </c>
      <c r="L207" s="16">
        <f t="shared" si="57"/>
        <v>0</v>
      </c>
      <c r="M207" s="16">
        <f t="shared" si="58"/>
        <v>0</v>
      </c>
      <c r="N207" s="38">
        <f t="shared" si="50"/>
        <v>42220</v>
      </c>
      <c r="O207" s="38">
        <f t="shared" si="51"/>
        <v>16018.53</v>
      </c>
      <c r="P207" s="38">
        <f t="shared" si="52"/>
        <v>9449.81</v>
      </c>
      <c r="Q207" s="38">
        <f t="shared" si="53"/>
        <v>733.92</v>
      </c>
      <c r="R207" s="38">
        <f t="shared" si="55"/>
        <v>10024.49</v>
      </c>
      <c r="S207" s="38">
        <f t="shared" si="55"/>
        <v>217.87</v>
      </c>
      <c r="T207" s="38">
        <f t="shared" si="55"/>
        <v>3500</v>
      </c>
      <c r="U207" s="38">
        <f t="shared" si="55"/>
        <v>536.5</v>
      </c>
      <c r="V207" s="70">
        <f t="shared" si="59"/>
        <v>29211.56</v>
      </c>
      <c r="W207" s="19">
        <f t="shared" si="54"/>
        <v>8913.31</v>
      </c>
      <c r="AJ207" s="2">
        <v>61.16</v>
      </c>
      <c r="AM207" s="69"/>
      <c r="AN207"/>
      <c r="AO207"/>
      <c r="AP207"/>
      <c r="AQ207"/>
      <c r="AR207"/>
      <c r="AS207"/>
      <c r="AT207"/>
      <c r="AU207"/>
      <c r="AV207"/>
      <c r="BK207" s="68" t="s">
        <v>296</v>
      </c>
      <c r="BL207" s="31" t="str">
        <f t="shared" si="60"/>
        <v>-</v>
      </c>
      <c r="BM207" s="7" t="str">
        <f t="shared" si="61"/>
        <v>-</v>
      </c>
    </row>
    <row r="208" spans="1:65" x14ac:dyDescent="0.2">
      <c r="A208" s="12">
        <v>42352</v>
      </c>
      <c r="B208" s="10" t="s">
        <v>112</v>
      </c>
      <c r="C208" s="55" t="s">
        <v>105</v>
      </c>
      <c r="D208" s="2">
        <v>620.88</v>
      </c>
      <c r="J208" s="16">
        <f t="shared" si="56"/>
        <v>-620.88</v>
      </c>
      <c r="L208" s="16">
        <f t="shared" si="57"/>
        <v>0</v>
      </c>
      <c r="M208" s="16">
        <f t="shared" si="58"/>
        <v>0</v>
      </c>
      <c r="N208" s="38">
        <f t="shared" si="50"/>
        <v>41599.120000000003</v>
      </c>
      <c r="O208" s="38">
        <f t="shared" si="51"/>
        <v>16018.53</v>
      </c>
      <c r="P208" s="38">
        <f t="shared" si="52"/>
        <v>9449.81</v>
      </c>
      <c r="Q208" s="38">
        <f t="shared" si="53"/>
        <v>733.92</v>
      </c>
      <c r="R208" s="38">
        <f t="shared" ref="R208:U223" si="62">R207</f>
        <v>10024.49</v>
      </c>
      <c r="S208" s="38">
        <f t="shared" si="62"/>
        <v>217.87</v>
      </c>
      <c r="T208" s="38">
        <f t="shared" si="62"/>
        <v>3500</v>
      </c>
      <c r="U208" s="38">
        <f t="shared" si="62"/>
        <v>536.5</v>
      </c>
      <c r="V208" s="70">
        <f t="shared" si="59"/>
        <v>28590.680000000004</v>
      </c>
      <c r="W208" s="19">
        <f t="shared" si="54"/>
        <v>8913.31</v>
      </c>
      <c r="AM208"/>
      <c r="AN208"/>
      <c r="AO208"/>
      <c r="AP208"/>
      <c r="AQ208"/>
      <c r="AR208"/>
      <c r="AS208"/>
      <c r="AT208"/>
      <c r="AU208"/>
      <c r="AV208"/>
      <c r="BD208" s="2">
        <v>620.88</v>
      </c>
      <c r="BK208" s="68" t="s">
        <v>297</v>
      </c>
      <c r="BL208" s="31" t="str">
        <f t="shared" si="60"/>
        <v>-</v>
      </c>
      <c r="BM208" s="7" t="str">
        <f t="shared" si="61"/>
        <v>-</v>
      </c>
    </row>
    <row r="209" spans="1:65" x14ac:dyDescent="0.2">
      <c r="A209" s="12">
        <v>42352</v>
      </c>
      <c r="B209" s="10" t="s">
        <v>112</v>
      </c>
      <c r="C209" s="55" t="s">
        <v>298</v>
      </c>
      <c r="D209" s="2">
        <v>60</v>
      </c>
      <c r="J209" s="16">
        <f t="shared" si="56"/>
        <v>-60</v>
      </c>
      <c r="L209" s="16">
        <f t="shared" si="57"/>
        <v>0</v>
      </c>
      <c r="M209" s="16">
        <f t="shared" si="58"/>
        <v>0</v>
      </c>
      <c r="N209" s="38">
        <f t="shared" si="50"/>
        <v>41539.120000000003</v>
      </c>
      <c r="O209" s="38">
        <f t="shared" si="51"/>
        <v>16018.53</v>
      </c>
      <c r="P209" s="38">
        <f t="shared" si="52"/>
        <v>9449.81</v>
      </c>
      <c r="Q209" s="38">
        <f t="shared" si="53"/>
        <v>733.92</v>
      </c>
      <c r="R209" s="38">
        <f t="shared" si="62"/>
        <v>10024.49</v>
      </c>
      <c r="S209" s="38">
        <f t="shared" si="62"/>
        <v>217.87</v>
      </c>
      <c r="T209" s="38">
        <f t="shared" si="62"/>
        <v>3500</v>
      </c>
      <c r="U209" s="38">
        <f t="shared" si="62"/>
        <v>536.5</v>
      </c>
      <c r="V209" s="70">
        <f t="shared" si="59"/>
        <v>28530.680000000004</v>
      </c>
      <c r="W209" s="19">
        <f t="shared" si="54"/>
        <v>8913.31</v>
      </c>
      <c r="AM209"/>
      <c r="AN209"/>
      <c r="AO209"/>
      <c r="AP209"/>
      <c r="AQ209"/>
      <c r="AR209"/>
      <c r="AS209"/>
      <c r="AT209"/>
      <c r="AU209"/>
      <c r="AV209"/>
      <c r="AX209" s="2">
        <v>60</v>
      </c>
      <c r="BK209" s="68" t="s">
        <v>299</v>
      </c>
      <c r="BL209" s="31" t="str">
        <f t="shared" si="60"/>
        <v>-</v>
      </c>
      <c r="BM209" s="7" t="str">
        <f t="shared" si="61"/>
        <v>-</v>
      </c>
    </row>
    <row r="210" spans="1:65" x14ac:dyDescent="0.2">
      <c r="A210" s="12">
        <v>42352</v>
      </c>
      <c r="B210" s="10" t="s">
        <v>112</v>
      </c>
      <c r="C210" s="55" t="s">
        <v>115</v>
      </c>
      <c r="D210" s="2">
        <v>173.13</v>
      </c>
      <c r="J210" s="16">
        <f t="shared" si="56"/>
        <v>-173.13</v>
      </c>
      <c r="L210" s="16">
        <f t="shared" si="57"/>
        <v>0</v>
      </c>
      <c r="M210" s="16">
        <f t="shared" si="58"/>
        <v>0</v>
      </c>
      <c r="N210" s="38">
        <f t="shared" si="50"/>
        <v>41365.990000000005</v>
      </c>
      <c r="O210" s="38">
        <f t="shared" si="51"/>
        <v>16018.53</v>
      </c>
      <c r="P210" s="38">
        <f t="shared" si="52"/>
        <v>9449.81</v>
      </c>
      <c r="Q210" s="38">
        <f t="shared" si="53"/>
        <v>733.92</v>
      </c>
      <c r="R210" s="38">
        <f t="shared" si="62"/>
        <v>10024.49</v>
      </c>
      <c r="S210" s="38">
        <f t="shared" si="62"/>
        <v>217.87</v>
      </c>
      <c r="T210" s="38">
        <f t="shared" si="62"/>
        <v>3500</v>
      </c>
      <c r="U210" s="38">
        <f t="shared" si="62"/>
        <v>536.5</v>
      </c>
      <c r="V210" s="70">
        <f t="shared" si="59"/>
        <v>28357.550000000007</v>
      </c>
      <c r="W210" s="19">
        <f t="shared" si="54"/>
        <v>8913.31</v>
      </c>
      <c r="AG210" s="2">
        <v>144.28</v>
      </c>
      <c r="AM210"/>
      <c r="AN210"/>
      <c r="AO210"/>
      <c r="AP210"/>
      <c r="AQ210"/>
      <c r="AR210"/>
      <c r="AS210"/>
      <c r="AT210"/>
      <c r="AU210"/>
      <c r="AV210"/>
      <c r="BH210" s="2">
        <v>28.85</v>
      </c>
      <c r="BK210" s="68" t="s">
        <v>300</v>
      </c>
      <c r="BL210" s="31" t="str">
        <f t="shared" si="60"/>
        <v>-</v>
      </c>
      <c r="BM210" s="7" t="str">
        <f t="shared" si="61"/>
        <v>-</v>
      </c>
    </row>
    <row r="211" spans="1:65" x14ac:dyDescent="0.2">
      <c r="A211" s="12">
        <v>42352</v>
      </c>
      <c r="B211" s="10" t="s">
        <v>112</v>
      </c>
      <c r="C211" s="55" t="s">
        <v>94</v>
      </c>
      <c r="D211" s="2">
        <v>264</v>
      </c>
      <c r="J211" s="16">
        <f t="shared" si="56"/>
        <v>-264</v>
      </c>
      <c r="L211" s="16">
        <f t="shared" si="57"/>
        <v>0</v>
      </c>
      <c r="M211" s="16">
        <f t="shared" si="58"/>
        <v>0</v>
      </c>
      <c r="N211" s="38">
        <f t="shared" si="50"/>
        <v>41101.990000000005</v>
      </c>
      <c r="O211" s="38">
        <f t="shared" si="51"/>
        <v>16018.53</v>
      </c>
      <c r="P211" s="38">
        <f t="shared" si="52"/>
        <v>9449.81</v>
      </c>
      <c r="Q211" s="38">
        <f t="shared" si="53"/>
        <v>733.92</v>
      </c>
      <c r="R211" s="38">
        <f t="shared" si="62"/>
        <v>10024.49</v>
      </c>
      <c r="S211" s="38">
        <f t="shared" si="62"/>
        <v>217.87</v>
      </c>
      <c r="T211" s="38">
        <f t="shared" si="62"/>
        <v>3500</v>
      </c>
      <c r="U211" s="38">
        <f t="shared" si="62"/>
        <v>536.5</v>
      </c>
      <c r="V211" s="70">
        <f t="shared" si="59"/>
        <v>28093.550000000007</v>
      </c>
      <c r="W211" s="19">
        <f t="shared" si="54"/>
        <v>8913.31</v>
      </c>
      <c r="AM211"/>
      <c r="AN211"/>
      <c r="AO211"/>
      <c r="AP211"/>
      <c r="AQ211"/>
      <c r="AR211"/>
      <c r="AS211">
        <v>180</v>
      </c>
      <c r="AT211">
        <v>72</v>
      </c>
      <c r="AU211">
        <v>12</v>
      </c>
      <c r="AV211"/>
      <c r="BK211" s="68" t="s">
        <v>301</v>
      </c>
      <c r="BL211" s="31" t="str">
        <f t="shared" si="60"/>
        <v>-</v>
      </c>
      <c r="BM211" s="7" t="str">
        <f t="shared" si="61"/>
        <v>-</v>
      </c>
    </row>
    <row r="212" spans="1:65" x14ac:dyDescent="0.2">
      <c r="A212" s="12">
        <v>42352</v>
      </c>
      <c r="B212" s="10" t="s">
        <v>14</v>
      </c>
      <c r="C212" s="55" t="s">
        <v>281</v>
      </c>
      <c r="F212" s="2">
        <v>22.9</v>
      </c>
      <c r="J212" s="16">
        <f t="shared" si="56"/>
        <v>0</v>
      </c>
      <c r="L212" s="16">
        <f t="shared" si="57"/>
        <v>0</v>
      </c>
      <c r="M212" s="16">
        <f t="shared" si="58"/>
        <v>-22.9</v>
      </c>
      <c r="N212" s="38">
        <f t="shared" si="50"/>
        <v>41101.990000000005</v>
      </c>
      <c r="O212" s="38">
        <f t="shared" si="51"/>
        <v>16018.53</v>
      </c>
      <c r="P212" s="38">
        <f t="shared" si="52"/>
        <v>9449.81</v>
      </c>
      <c r="Q212" s="38">
        <f t="shared" si="53"/>
        <v>711.02</v>
      </c>
      <c r="R212" s="38">
        <f t="shared" si="62"/>
        <v>10024.49</v>
      </c>
      <c r="S212" s="38">
        <f t="shared" si="62"/>
        <v>217.87</v>
      </c>
      <c r="T212" s="38">
        <f t="shared" si="62"/>
        <v>3500</v>
      </c>
      <c r="U212" s="38">
        <f t="shared" si="62"/>
        <v>536.5</v>
      </c>
      <c r="V212" s="70">
        <f t="shared" si="59"/>
        <v>28070.650000000005</v>
      </c>
      <c r="W212" s="19">
        <f t="shared" si="54"/>
        <v>8913.31</v>
      </c>
      <c r="AM212"/>
      <c r="AN212"/>
      <c r="AO212"/>
      <c r="AP212"/>
      <c r="AQ212"/>
      <c r="AR212"/>
      <c r="AS212"/>
      <c r="AT212"/>
      <c r="AU212"/>
      <c r="AV212"/>
      <c r="AZ212" s="2">
        <v>19.09</v>
      </c>
      <c r="BH212" s="2">
        <v>3.81</v>
      </c>
      <c r="BK212" s="68" t="s">
        <v>302</v>
      </c>
      <c r="BL212" s="31" t="str">
        <f t="shared" si="60"/>
        <v>-</v>
      </c>
      <c r="BM212" s="7" t="str">
        <f t="shared" si="61"/>
        <v>-</v>
      </c>
    </row>
    <row r="213" spans="1:65" x14ac:dyDescent="0.2">
      <c r="A213" s="12">
        <v>42339</v>
      </c>
      <c r="B213" s="10" t="s">
        <v>272</v>
      </c>
      <c r="C213" s="55" t="s">
        <v>125</v>
      </c>
      <c r="H213" s="2">
        <v>231.75</v>
      </c>
      <c r="J213" s="16">
        <f t="shared" si="56"/>
        <v>0</v>
      </c>
      <c r="L213" s="16">
        <f t="shared" si="57"/>
        <v>231.75</v>
      </c>
      <c r="M213" s="16">
        <f t="shared" si="58"/>
        <v>0</v>
      </c>
      <c r="N213" s="38">
        <f t="shared" si="50"/>
        <v>41101.990000000005</v>
      </c>
      <c r="O213" s="38">
        <f t="shared" si="51"/>
        <v>16018.53</v>
      </c>
      <c r="P213" s="38">
        <f t="shared" si="52"/>
        <v>9681.56</v>
      </c>
      <c r="Q213" s="38">
        <f t="shared" si="53"/>
        <v>711.02</v>
      </c>
      <c r="R213" s="38">
        <f t="shared" si="62"/>
        <v>10024.49</v>
      </c>
      <c r="S213" s="38">
        <f t="shared" si="62"/>
        <v>217.87</v>
      </c>
      <c r="T213" s="38">
        <f t="shared" si="62"/>
        <v>3500</v>
      </c>
      <c r="U213" s="38">
        <f t="shared" si="62"/>
        <v>536.5</v>
      </c>
      <c r="V213" s="70">
        <f t="shared" si="59"/>
        <v>28070.650000000005</v>
      </c>
      <c r="W213" s="19">
        <f t="shared" si="54"/>
        <v>9145.06</v>
      </c>
      <c r="AD213" s="2">
        <v>231.75</v>
      </c>
      <c r="AM213"/>
      <c r="AN213"/>
      <c r="AO213"/>
      <c r="AP213"/>
      <c r="AQ213"/>
      <c r="AR213"/>
      <c r="AS213"/>
      <c r="AT213"/>
      <c r="AU213"/>
      <c r="AV213"/>
      <c r="BK213" s="68" t="s">
        <v>125</v>
      </c>
      <c r="BL213" s="31" t="str">
        <f t="shared" si="60"/>
        <v>-</v>
      </c>
      <c r="BM213" s="7" t="str">
        <f t="shared" si="61"/>
        <v>-</v>
      </c>
    </row>
    <row r="214" spans="1:65" x14ac:dyDescent="0.2">
      <c r="A214" s="12">
        <v>42352</v>
      </c>
      <c r="B214" s="10" t="s">
        <v>303</v>
      </c>
      <c r="C214" s="55" t="s">
        <v>304</v>
      </c>
      <c r="E214" s="2">
        <v>195.99</v>
      </c>
      <c r="G214" s="2">
        <v>195.99</v>
      </c>
      <c r="J214" s="16">
        <f t="shared" si="56"/>
        <v>195.99</v>
      </c>
      <c r="L214" s="16">
        <f t="shared" si="57"/>
        <v>-195.99</v>
      </c>
      <c r="M214" s="16">
        <f t="shared" si="58"/>
        <v>0</v>
      </c>
      <c r="N214" s="38">
        <f t="shared" si="50"/>
        <v>41297.980000000003</v>
      </c>
      <c r="O214" s="38">
        <f t="shared" si="51"/>
        <v>16018.53</v>
      </c>
      <c r="P214" s="38">
        <f t="shared" si="52"/>
        <v>9485.57</v>
      </c>
      <c r="Q214" s="38">
        <f t="shared" si="53"/>
        <v>711.02</v>
      </c>
      <c r="R214" s="38">
        <f t="shared" si="62"/>
        <v>10024.49</v>
      </c>
      <c r="S214" s="38">
        <f t="shared" si="62"/>
        <v>217.87</v>
      </c>
      <c r="T214" s="38">
        <f t="shared" si="62"/>
        <v>3500</v>
      </c>
      <c r="U214" s="38">
        <f t="shared" si="62"/>
        <v>536.5</v>
      </c>
      <c r="V214" s="70">
        <f t="shared" si="59"/>
        <v>28266.640000000003</v>
      </c>
      <c r="W214" s="19">
        <f t="shared" si="54"/>
        <v>8949.07</v>
      </c>
      <c r="AM214"/>
      <c r="AN214"/>
      <c r="AO214"/>
      <c r="AP214"/>
      <c r="AQ214"/>
      <c r="AR214"/>
      <c r="AS214"/>
      <c r="AT214"/>
      <c r="AU214"/>
      <c r="AV214"/>
      <c r="BK214" s="68" t="s">
        <v>305</v>
      </c>
      <c r="BL214" s="31" t="str">
        <f t="shared" si="60"/>
        <v>-</v>
      </c>
      <c r="BM214" s="7" t="str">
        <f t="shared" si="61"/>
        <v>-</v>
      </c>
    </row>
    <row r="215" spans="1:65" x14ac:dyDescent="0.2">
      <c r="B215" s="10" t="s">
        <v>303</v>
      </c>
      <c r="C215" s="55" t="s">
        <v>304</v>
      </c>
      <c r="E215" s="2">
        <v>210.79</v>
      </c>
      <c r="G215" s="2">
        <v>210.79</v>
      </c>
      <c r="J215" s="16">
        <f t="shared" si="56"/>
        <v>210.79</v>
      </c>
      <c r="L215" s="16">
        <f t="shared" si="57"/>
        <v>-210.79</v>
      </c>
      <c r="M215" s="16">
        <f t="shared" si="58"/>
        <v>0</v>
      </c>
      <c r="N215" s="38">
        <f t="shared" si="50"/>
        <v>41508.770000000004</v>
      </c>
      <c r="O215" s="38">
        <f t="shared" si="51"/>
        <v>16018.53</v>
      </c>
      <c r="P215" s="38">
        <f t="shared" si="52"/>
        <v>9274.7799999999988</v>
      </c>
      <c r="Q215" s="38">
        <f t="shared" si="53"/>
        <v>711.02</v>
      </c>
      <c r="R215" s="38">
        <f t="shared" si="62"/>
        <v>10024.49</v>
      </c>
      <c r="S215" s="38">
        <f t="shared" si="62"/>
        <v>217.87</v>
      </c>
      <c r="T215" s="38">
        <f t="shared" si="62"/>
        <v>3500</v>
      </c>
      <c r="U215" s="38">
        <f t="shared" si="62"/>
        <v>536.5</v>
      </c>
      <c r="V215" s="70">
        <f t="shared" si="59"/>
        <v>28477.430000000004</v>
      </c>
      <c r="W215" s="19">
        <f t="shared" si="54"/>
        <v>8738.2799999999988</v>
      </c>
      <c r="BK215" s="68" t="s">
        <v>305</v>
      </c>
      <c r="BL215" s="31" t="str">
        <f t="shared" si="60"/>
        <v>-</v>
      </c>
      <c r="BM215" s="7" t="str">
        <f t="shared" si="61"/>
        <v>-</v>
      </c>
    </row>
    <row r="216" spans="1:65" x14ac:dyDescent="0.2">
      <c r="A216" s="12">
        <v>42352</v>
      </c>
      <c r="B216" s="10" t="s">
        <v>303</v>
      </c>
      <c r="C216" s="55" t="s">
        <v>121</v>
      </c>
      <c r="E216" s="2">
        <v>157</v>
      </c>
      <c r="J216" s="16">
        <f t="shared" si="56"/>
        <v>0</v>
      </c>
      <c r="L216" s="16">
        <f t="shared" si="57"/>
        <v>-157</v>
      </c>
      <c r="M216" s="16">
        <f t="shared" si="58"/>
        <v>0</v>
      </c>
      <c r="N216" s="38">
        <f t="shared" si="50"/>
        <v>41508.770000000004</v>
      </c>
      <c r="O216" s="38">
        <f t="shared" si="51"/>
        <v>16018.53</v>
      </c>
      <c r="P216" s="38">
        <f t="shared" si="52"/>
        <v>9117.7799999999988</v>
      </c>
      <c r="Q216" s="38">
        <f t="shared" si="53"/>
        <v>711.02</v>
      </c>
      <c r="R216" s="38">
        <f t="shared" si="62"/>
        <v>10024.49</v>
      </c>
      <c r="S216" s="38">
        <f t="shared" si="62"/>
        <v>217.87</v>
      </c>
      <c r="T216" s="38">
        <f t="shared" si="62"/>
        <v>3500</v>
      </c>
      <c r="U216" s="38">
        <f t="shared" si="62"/>
        <v>536.5</v>
      </c>
      <c r="V216" s="70">
        <f t="shared" si="59"/>
        <v>28477.430000000004</v>
      </c>
      <c r="W216" s="19">
        <f t="shared" si="54"/>
        <v>8581.2799999999988</v>
      </c>
      <c r="AM216" s="2">
        <v>157</v>
      </c>
      <c r="BK216" s="68" t="s">
        <v>306</v>
      </c>
      <c r="BL216" s="31" t="str">
        <f t="shared" si="60"/>
        <v>-</v>
      </c>
      <c r="BM216" s="7" t="str">
        <f t="shared" si="61"/>
        <v>-</v>
      </c>
    </row>
    <row r="217" spans="1:65" x14ac:dyDescent="0.2">
      <c r="B217" s="10" t="s">
        <v>303</v>
      </c>
      <c r="C217" s="55" t="s">
        <v>105</v>
      </c>
      <c r="E217" s="2">
        <v>97.39</v>
      </c>
      <c r="J217" s="16">
        <f t="shared" si="56"/>
        <v>0</v>
      </c>
      <c r="L217" s="16">
        <f t="shared" si="57"/>
        <v>-97.39</v>
      </c>
      <c r="M217" s="16">
        <f t="shared" si="58"/>
        <v>0</v>
      </c>
      <c r="N217" s="38">
        <f t="shared" si="50"/>
        <v>41508.770000000004</v>
      </c>
      <c r="O217" s="38">
        <f t="shared" si="51"/>
        <v>16018.53</v>
      </c>
      <c r="P217" s="38">
        <f t="shared" si="52"/>
        <v>9020.39</v>
      </c>
      <c r="Q217" s="38">
        <f t="shared" si="53"/>
        <v>711.02</v>
      </c>
      <c r="R217" s="38">
        <f t="shared" si="62"/>
        <v>10024.49</v>
      </c>
      <c r="S217" s="38">
        <f t="shared" si="62"/>
        <v>217.87</v>
      </c>
      <c r="T217" s="38">
        <f t="shared" si="62"/>
        <v>3500</v>
      </c>
      <c r="U217" s="38">
        <f t="shared" si="62"/>
        <v>536.5</v>
      </c>
      <c r="V217" s="70">
        <f t="shared" si="59"/>
        <v>28477.430000000004</v>
      </c>
      <c r="W217" s="19">
        <f t="shared" si="54"/>
        <v>8483.89</v>
      </c>
      <c r="BD217" s="2">
        <v>97.39</v>
      </c>
      <c r="BK217" s="68" t="s">
        <v>307</v>
      </c>
      <c r="BL217" s="31" t="str">
        <f t="shared" si="60"/>
        <v>-</v>
      </c>
      <c r="BM217" s="7" t="str">
        <f t="shared" si="61"/>
        <v>-</v>
      </c>
    </row>
    <row r="218" spans="1:65" x14ac:dyDescent="0.2">
      <c r="A218" s="12">
        <v>42352</v>
      </c>
      <c r="B218" s="10" t="s">
        <v>112</v>
      </c>
      <c r="C218" s="55" t="s">
        <v>94</v>
      </c>
      <c r="E218" s="2">
        <v>48</v>
      </c>
      <c r="J218" s="16">
        <f t="shared" si="56"/>
        <v>0</v>
      </c>
      <c r="L218" s="16">
        <f t="shared" si="57"/>
        <v>-48</v>
      </c>
      <c r="M218" s="16">
        <f t="shared" si="58"/>
        <v>0</v>
      </c>
      <c r="N218" s="38">
        <f t="shared" si="50"/>
        <v>41508.770000000004</v>
      </c>
      <c r="O218" s="38">
        <f t="shared" si="51"/>
        <v>16018.53</v>
      </c>
      <c r="P218" s="38">
        <f t="shared" si="52"/>
        <v>8972.39</v>
      </c>
      <c r="Q218" s="38">
        <f t="shared" si="53"/>
        <v>711.02</v>
      </c>
      <c r="R218" s="38">
        <f t="shared" si="62"/>
        <v>10024.49</v>
      </c>
      <c r="S218" s="38">
        <f t="shared" si="62"/>
        <v>217.87</v>
      </c>
      <c r="T218" s="38">
        <f t="shared" si="62"/>
        <v>3500</v>
      </c>
      <c r="U218" s="38">
        <v>548.5</v>
      </c>
      <c r="V218" s="70">
        <f t="shared" si="59"/>
        <v>28477.430000000004</v>
      </c>
      <c r="W218" s="19">
        <f t="shared" si="54"/>
        <v>8423.89</v>
      </c>
      <c r="BI218" s="2">
        <v>48</v>
      </c>
      <c r="BK218" s="68" t="s">
        <v>308</v>
      </c>
      <c r="BL218" s="31" t="str">
        <f t="shared" si="60"/>
        <v>-</v>
      </c>
      <c r="BM218" s="7" t="str">
        <f t="shared" si="61"/>
        <v>-</v>
      </c>
    </row>
    <row r="219" spans="1:65" x14ac:dyDescent="0.2">
      <c r="A219" s="12">
        <v>42352</v>
      </c>
      <c r="B219" s="10" t="s">
        <v>112</v>
      </c>
      <c r="C219" s="55" t="s">
        <v>230</v>
      </c>
      <c r="D219" s="2">
        <v>210.79</v>
      </c>
      <c r="J219" s="16">
        <f t="shared" si="56"/>
        <v>-210.79</v>
      </c>
      <c r="L219" s="16">
        <f t="shared" si="57"/>
        <v>0</v>
      </c>
      <c r="M219" s="16">
        <f t="shared" si="58"/>
        <v>0</v>
      </c>
      <c r="N219" s="38">
        <f t="shared" si="50"/>
        <v>41297.980000000003</v>
      </c>
      <c r="O219" s="38">
        <f t="shared" si="51"/>
        <v>16018.53</v>
      </c>
      <c r="P219" s="38">
        <f t="shared" si="52"/>
        <v>8972.39</v>
      </c>
      <c r="Q219" s="38">
        <f t="shared" si="53"/>
        <v>711.02</v>
      </c>
      <c r="R219" s="38">
        <f t="shared" si="62"/>
        <v>10024.49</v>
      </c>
      <c r="S219" s="38">
        <f t="shared" si="62"/>
        <v>217.87</v>
      </c>
      <c r="T219" s="38">
        <f t="shared" si="62"/>
        <v>3500</v>
      </c>
      <c r="U219" s="38">
        <f t="shared" si="62"/>
        <v>548.5</v>
      </c>
      <c r="V219" s="70">
        <f t="shared" si="59"/>
        <v>28266.640000000003</v>
      </c>
      <c r="W219" s="19">
        <f t="shared" si="54"/>
        <v>8423.89</v>
      </c>
      <c r="BG219" s="2">
        <v>210.79</v>
      </c>
      <c r="BK219" s="68" t="s">
        <v>309</v>
      </c>
      <c r="BL219" s="31" t="str">
        <f t="shared" si="60"/>
        <v>-</v>
      </c>
      <c r="BM219" s="7" t="str">
        <f t="shared" si="61"/>
        <v>-</v>
      </c>
    </row>
    <row r="220" spans="1:65" x14ac:dyDescent="0.2">
      <c r="A220" s="12">
        <v>42352</v>
      </c>
      <c r="B220" s="10">
        <v>300151</v>
      </c>
      <c r="C220" s="55" t="s">
        <v>310</v>
      </c>
      <c r="E220" s="2">
        <v>208.62</v>
      </c>
      <c r="J220" s="16">
        <f t="shared" si="56"/>
        <v>0</v>
      </c>
      <c r="L220" s="16">
        <f t="shared" si="57"/>
        <v>-208.62</v>
      </c>
      <c r="M220" s="16">
        <f t="shared" si="58"/>
        <v>0</v>
      </c>
      <c r="N220" s="38">
        <f t="shared" si="50"/>
        <v>41297.980000000003</v>
      </c>
      <c r="O220" s="38">
        <f t="shared" si="51"/>
        <v>16018.53</v>
      </c>
      <c r="P220" s="38">
        <f t="shared" si="52"/>
        <v>8763.7699999999986</v>
      </c>
      <c r="Q220" s="38">
        <f t="shared" si="53"/>
        <v>711.02</v>
      </c>
      <c r="R220" s="38">
        <f t="shared" si="62"/>
        <v>10024.49</v>
      </c>
      <c r="S220" s="38">
        <f t="shared" si="62"/>
        <v>217.87</v>
      </c>
      <c r="T220" s="38">
        <f t="shared" si="62"/>
        <v>3500</v>
      </c>
      <c r="U220" s="38">
        <v>365.68</v>
      </c>
      <c r="V220" s="70">
        <f t="shared" si="59"/>
        <v>28266.640000000003</v>
      </c>
      <c r="W220" s="19">
        <f t="shared" si="54"/>
        <v>8398.0899999999983</v>
      </c>
      <c r="BH220" s="2">
        <v>25.8</v>
      </c>
      <c r="BI220" s="2">
        <v>182.82</v>
      </c>
      <c r="BK220" s="68" t="s">
        <v>311</v>
      </c>
      <c r="BL220" s="31" t="str">
        <f t="shared" si="60"/>
        <v>-</v>
      </c>
      <c r="BM220" s="7" t="str">
        <f t="shared" si="61"/>
        <v>-</v>
      </c>
    </row>
    <row r="221" spans="1:65" x14ac:dyDescent="0.2">
      <c r="A221" s="12">
        <v>42355</v>
      </c>
      <c r="B221" s="10" t="s">
        <v>210</v>
      </c>
      <c r="C221" s="55" t="s">
        <v>86</v>
      </c>
      <c r="G221" s="2">
        <v>500</v>
      </c>
      <c r="J221" s="16">
        <f t="shared" si="56"/>
        <v>500</v>
      </c>
      <c r="L221" s="16">
        <f t="shared" si="57"/>
        <v>0</v>
      </c>
      <c r="M221" s="16">
        <f t="shared" si="58"/>
        <v>0</v>
      </c>
      <c r="N221" s="38">
        <f t="shared" si="50"/>
        <v>41797.980000000003</v>
      </c>
      <c r="O221" s="38">
        <f t="shared" si="51"/>
        <v>16018.53</v>
      </c>
      <c r="P221" s="38">
        <f t="shared" si="52"/>
        <v>8763.7699999999986</v>
      </c>
      <c r="Q221" s="38">
        <f t="shared" si="53"/>
        <v>711.02</v>
      </c>
      <c r="R221" s="38">
        <f t="shared" si="62"/>
        <v>10024.49</v>
      </c>
      <c r="S221" s="38">
        <f t="shared" si="62"/>
        <v>217.87</v>
      </c>
      <c r="T221" s="38">
        <f t="shared" si="62"/>
        <v>3500</v>
      </c>
      <c r="U221" s="38">
        <f t="shared" si="62"/>
        <v>365.68</v>
      </c>
      <c r="V221" s="70">
        <f t="shared" si="59"/>
        <v>28766.640000000003</v>
      </c>
      <c r="W221" s="19">
        <f t="shared" si="54"/>
        <v>8398.0899999999983</v>
      </c>
      <c r="Y221" s="2">
        <v>500</v>
      </c>
      <c r="BK221" s="68" t="s">
        <v>312</v>
      </c>
      <c r="BL221" s="31" t="str">
        <f t="shared" si="60"/>
        <v>-</v>
      </c>
      <c r="BM221" s="7" t="str">
        <f t="shared" si="61"/>
        <v>-</v>
      </c>
    </row>
    <row r="222" spans="1:65" x14ac:dyDescent="0.2">
      <c r="A222" s="12">
        <v>42355</v>
      </c>
      <c r="B222" s="10" t="s">
        <v>272</v>
      </c>
      <c r="C222" s="55" t="s">
        <v>125</v>
      </c>
      <c r="H222" s="2">
        <v>70.2</v>
      </c>
      <c r="J222" s="16">
        <f t="shared" si="56"/>
        <v>0</v>
      </c>
      <c r="L222" s="16">
        <f t="shared" si="57"/>
        <v>70.2</v>
      </c>
      <c r="M222" s="16">
        <f t="shared" si="58"/>
        <v>0</v>
      </c>
      <c r="N222" s="38">
        <f t="shared" si="50"/>
        <v>41797.980000000003</v>
      </c>
      <c r="O222" s="38">
        <f t="shared" si="51"/>
        <v>16018.53</v>
      </c>
      <c r="P222" s="38">
        <f t="shared" si="52"/>
        <v>8833.9699999999993</v>
      </c>
      <c r="Q222" s="38">
        <f t="shared" si="53"/>
        <v>711.02</v>
      </c>
      <c r="R222" s="38">
        <f t="shared" si="62"/>
        <v>10024.49</v>
      </c>
      <c r="S222" s="38">
        <f t="shared" si="62"/>
        <v>217.87</v>
      </c>
      <c r="T222" s="38">
        <f t="shared" si="62"/>
        <v>3500</v>
      </c>
      <c r="U222" s="38">
        <f t="shared" si="62"/>
        <v>365.68</v>
      </c>
      <c r="V222" s="70">
        <f t="shared" si="59"/>
        <v>28766.640000000003</v>
      </c>
      <c r="W222" s="19">
        <f t="shared" si="54"/>
        <v>8468.2899999999991</v>
      </c>
      <c r="AD222" s="2">
        <v>70.2</v>
      </c>
      <c r="BK222" s="68" t="s">
        <v>125</v>
      </c>
      <c r="BL222" s="31" t="str">
        <f t="shared" si="60"/>
        <v>-</v>
      </c>
      <c r="BM222" s="7" t="str">
        <f t="shared" si="61"/>
        <v>-</v>
      </c>
    </row>
    <row r="223" spans="1:65" x14ac:dyDescent="0.2">
      <c r="A223" s="12" t="s">
        <v>313</v>
      </c>
      <c r="C223" s="55" t="s">
        <v>172</v>
      </c>
      <c r="G223" s="2">
        <v>15.85</v>
      </c>
      <c r="J223" s="16">
        <f t="shared" si="56"/>
        <v>15.85</v>
      </c>
      <c r="L223" s="16">
        <f t="shared" si="57"/>
        <v>0</v>
      </c>
      <c r="M223" s="16">
        <f t="shared" si="58"/>
        <v>0</v>
      </c>
      <c r="N223" s="38">
        <f t="shared" si="50"/>
        <v>41813.83</v>
      </c>
      <c r="O223" s="38">
        <f t="shared" si="51"/>
        <v>16018.53</v>
      </c>
      <c r="P223" s="38">
        <f t="shared" si="52"/>
        <v>8833.9699999999993</v>
      </c>
      <c r="Q223" s="38">
        <f t="shared" si="53"/>
        <v>711.02</v>
      </c>
      <c r="R223" s="38">
        <f t="shared" si="62"/>
        <v>10024.49</v>
      </c>
      <c r="S223" s="38">
        <f t="shared" si="62"/>
        <v>217.87</v>
      </c>
      <c r="T223" s="38">
        <f t="shared" si="62"/>
        <v>3500</v>
      </c>
      <c r="U223" s="38">
        <f t="shared" si="62"/>
        <v>365.68</v>
      </c>
      <c r="V223" s="70">
        <f t="shared" si="59"/>
        <v>28782.49</v>
      </c>
      <c r="W223" s="19">
        <f t="shared" si="54"/>
        <v>8468.2899999999991</v>
      </c>
      <c r="Z223" s="2">
        <v>15.85</v>
      </c>
      <c r="BK223" s="68" t="s">
        <v>314</v>
      </c>
      <c r="BL223" s="31" t="str">
        <f t="shared" si="60"/>
        <v>-</v>
      </c>
      <c r="BM223" s="7" t="str">
        <f t="shared" si="61"/>
        <v>-</v>
      </c>
    </row>
    <row r="224" spans="1:65" x14ac:dyDescent="0.2">
      <c r="A224" s="12" t="s">
        <v>313</v>
      </c>
      <c r="C224" s="55" t="s">
        <v>172</v>
      </c>
      <c r="H224" s="2">
        <v>2.41</v>
      </c>
      <c r="J224" s="16">
        <f t="shared" si="56"/>
        <v>0</v>
      </c>
      <c r="L224" s="16">
        <f t="shared" si="57"/>
        <v>2.41</v>
      </c>
      <c r="M224" s="16">
        <f t="shared" si="58"/>
        <v>0</v>
      </c>
      <c r="N224" s="38">
        <f t="shared" si="50"/>
        <v>41813.83</v>
      </c>
      <c r="O224" s="38">
        <f t="shared" si="51"/>
        <v>16018.53</v>
      </c>
      <c r="P224" s="38">
        <f t="shared" si="52"/>
        <v>8836.3799999999992</v>
      </c>
      <c r="Q224" s="38">
        <f t="shared" si="53"/>
        <v>711.02</v>
      </c>
      <c r="R224" s="38">
        <f t="shared" ref="R224:U240" si="63">R223</f>
        <v>10024.49</v>
      </c>
      <c r="S224" s="38">
        <f t="shared" si="63"/>
        <v>217.87</v>
      </c>
      <c r="T224" s="38">
        <f t="shared" si="63"/>
        <v>3500</v>
      </c>
      <c r="U224" s="38">
        <f t="shared" si="63"/>
        <v>365.68</v>
      </c>
      <c r="V224" s="70">
        <f t="shared" si="59"/>
        <v>28782.49</v>
      </c>
      <c r="W224" s="19">
        <f t="shared" si="54"/>
        <v>8470.6999999999989</v>
      </c>
      <c r="Z224" s="2">
        <v>2.41</v>
      </c>
      <c r="BK224" s="68" t="s">
        <v>314</v>
      </c>
      <c r="BL224" s="31" t="str">
        <f t="shared" si="60"/>
        <v>-</v>
      </c>
      <c r="BM224" s="7" t="str">
        <f t="shared" si="61"/>
        <v>-</v>
      </c>
    </row>
    <row r="225" spans="1:65" x14ac:dyDescent="0.2">
      <c r="A225" s="12" t="s">
        <v>313</v>
      </c>
      <c r="C225" s="55" t="s">
        <v>172</v>
      </c>
      <c r="H225" s="2">
        <v>4.04</v>
      </c>
      <c r="J225" s="16">
        <f t="shared" si="56"/>
        <v>0</v>
      </c>
      <c r="K225" s="16">
        <v>4.04</v>
      </c>
      <c r="L225" s="16">
        <v>0</v>
      </c>
      <c r="M225" s="16">
        <f t="shared" si="58"/>
        <v>0</v>
      </c>
      <c r="N225" s="38">
        <f t="shared" si="50"/>
        <v>41813.83</v>
      </c>
      <c r="O225" s="38">
        <f t="shared" si="51"/>
        <v>16022.570000000002</v>
      </c>
      <c r="P225" s="38">
        <f t="shared" si="52"/>
        <v>8836.3799999999992</v>
      </c>
      <c r="Q225" s="38">
        <f t="shared" si="53"/>
        <v>711.02</v>
      </c>
      <c r="R225" s="38">
        <f t="shared" si="63"/>
        <v>10024.49</v>
      </c>
      <c r="S225" s="38">
        <f t="shared" si="63"/>
        <v>217.87</v>
      </c>
      <c r="T225" s="38">
        <f t="shared" si="63"/>
        <v>3500</v>
      </c>
      <c r="U225" s="38">
        <f t="shared" si="63"/>
        <v>365.68</v>
      </c>
      <c r="V225" s="70">
        <f t="shared" si="59"/>
        <v>28782.49</v>
      </c>
      <c r="W225" s="19">
        <f t="shared" si="54"/>
        <v>8470.6999999999989</v>
      </c>
      <c r="Z225" s="2">
        <v>4.04</v>
      </c>
      <c r="BK225" s="68" t="s">
        <v>314</v>
      </c>
      <c r="BL225" s="31" t="str">
        <f t="shared" si="60"/>
        <v>-</v>
      </c>
      <c r="BM225" s="7" t="str">
        <f t="shared" si="61"/>
        <v>-</v>
      </c>
    </row>
    <row r="226" spans="1:65" x14ac:dyDescent="0.2">
      <c r="A226" s="12">
        <v>42380</v>
      </c>
      <c r="B226" s="10">
        <v>300358</v>
      </c>
      <c r="C226" s="55" t="s">
        <v>90</v>
      </c>
      <c r="D226" s="2">
        <v>61.2</v>
      </c>
      <c r="J226" s="16">
        <f t="shared" si="56"/>
        <v>-61.2</v>
      </c>
      <c r="L226" s="16">
        <f t="shared" si="57"/>
        <v>0</v>
      </c>
      <c r="M226" s="16">
        <f t="shared" si="58"/>
        <v>0</v>
      </c>
      <c r="N226" s="38">
        <f t="shared" si="50"/>
        <v>41752.630000000005</v>
      </c>
      <c r="O226" s="38">
        <f t="shared" si="51"/>
        <v>16022.570000000002</v>
      </c>
      <c r="P226" s="38">
        <f t="shared" si="52"/>
        <v>8836.3799999999992</v>
      </c>
      <c r="Q226" s="38">
        <f t="shared" si="53"/>
        <v>711.02</v>
      </c>
      <c r="R226" s="38">
        <f t="shared" si="63"/>
        <v>10024.49</v>
      </c>
      <c r="S226" s="38">
        <f t="shared" si="63"/>
        <v>217.87</v>
      </c>
      <c r="T226" s="38">
        <f t="shared" si="63"/>
        <v>3500</v>
      </c>
      <c r="U226" s="38">
        <f t="shared" si="63"/>
        <v>365.68</v>
      </c>
      <c r="V226" s="70">
        <f t="shared" si="59"/>
        <v>28721.290000000005</v>
      </c>
      <c r="W226" s="19">
        <f t="shared" si="54"/>
        <v>8470.6999999999989</v>
      </c>
      <c r="AI226" s="2">
        <v>61.2</v>
      </c>
      <c r="BK226" s="68" t="s">
        <v>315</v>
      </c>
      <c r="BL226" s="31" t="str">
        <f t="shared" si="60"/>
        <v>-</v>
      </c>
      <c r="BM226" s="7" t="str">
        <f t="shared" si="61"/>
        <v>-</v>
      </c>
    </row>
    <row r="227" spans="1:65" x14ac:dyDescent="0.2">
      <c r="A227" s="12">
        <v>42380</v>
      </c>
      <c r="B227" s="10" t="s">
        <v>112</v>
      </c>
      <c r="C227" s="55" t="s">
        <v>105</v>
      </c>
      <c r="D227" s="2">
        <v>620.88</v>
      </c>
      <c r="J227" s="16">
        <f t="shared" si="56"/>
        <v>-620.88</v>
      </c>
      <c r="L227" s="16">
        <f t="shared" si="57"/>
        <v>0</v>
      </c>
      <c r="M227" s="16">
        <f t="shared" si="58"/>
        <v>0</v>
      </c>
      <c r="N227" s="38">
        <f t="shared" si="50"/>
        <v>41131.750000000007</v>
      </c>
      <c r="O227" s="38">
        <f t="shared" si="51"/>
        <v>16022.570000000002</v>
      </c>
      <c r="P227" s="38">
        <f t="shared" si="52"/>
        <v>8836.3799999999992</v>
      </c>
      <c r="Q227" s="38">
        <f t="shared" si="53"/>
        <v>711.02</v>
      </c>
      <c r="R227" s="38">
        <f t="shared" si="63"/>
        <v>10024.49</v>
      </c>
      <c r="S227" s="38">
        <f t="shared" si="63"/>
        <v>217.87</v>
      </c>
      <c r="T227" s="38">
        <f t="shared" si="63"/>
        <v>3500</v>
      </c>
      <c r="U227" s="38">
        <f t="shared" si="63"/>
        <v>365.68</v>
      </c>
      <c r="V227" s="70">
        <f t="shared" si="59"/>
        <v>28100.410000000007</v>
      </c>
      <c r="W227" s="19">
        <f t="shared" si="54"/>
        <v>8470.6999999999989</v>
      </c>
      <c r="BD227" s="2">
        <v>620.88</v>
      </c>
      <c r="BK227" s="68" t="s">
        <v>316</v>
      </c>
      <c r="BL227" s="31" t="str">
        <f t="shared" si="60"/>
        <v>-</v>
      </c>
      <c r="BM227" s="7" t="str">
        <f t="shared" si="61"/>
        <v>-</v>
      </c>
    </row>
    <row r="228" spans="1:65" x14ac:dyDescent="0.2">
      <c r="A228" s="12">
        <v>42380</v>
      </c>
      <c r="B228" s="10" t="s">
        <v>112</v>
      </c>
      <c r="C228" s="55" t="s">
        <v>317</v>
      </c>
      <c r="D228" s="2">
        <v>55.2</v>
      </c>
      <c r="J228" s="16">
        <f t="shared" si="56"/>
        <v>-55.2</v>
      </c>
      <c r="L228" s="16">
        <f t="shared" si="57"/>
        <v>0</v>
      </c>
      <c r="M228" s="16">
        <f t="shared" si="58"/>
        <v>0</v>
      </c>
      <c r="N228" s="38">
        <f t="shared" si="50"/>
        <v>41076.55000000001</v>
      </c>
      <c r="O228" s="38">
        <f t="shared" si="51"/>
        <v>16022.570000000002</v>
      </c>
      <c r="P228" s="38">
        <f t="shared" si="52"/>
        <v>8836.3799999999992</v>
      </c>
      <c r="Q228" s="38">
        <f t="shared" si="53"/>
        <v>711.02</v>
      </c>
      <c r="R228" s="38">
        <f t="shared" si="63"/>
        <v>10024.49</v>
      </c>
      <c r="S228" s="38">
        <f t="shared" si="63"/>
        <v>217.87</v>
      </c>
      <c r="T228" s="38">
        <f t="shared" si="63"/>
        <v>3500</v>
      </c>
      <c r="U228" s="38">
        <f t="shared" si="63"/>
        <v>365.68</v>
      </c>
      <c r="V228" s="70">
        <f t="shared" si="59"/>
        <v>28045.21000000001</v>
      </c>
      <c r="W228" s="19">
        <f t="shared" si="54"/>
        <v>8470.6999999999989</v>
      </c>
      <c r="AX228" s="2">
        <v>46</v>
      </c>
      <c r="BH228" s="2">
        <v>9.1999999999999993</v>
      </c>
      <c r="BK228" s="68" t="s">
        <v>318</v>
      </c>
      <c r="BL228" s="31" t="str">
        <f t="shared" si="60"/>
        <v>-</v>
      </c>
      <c r="BM228" s="7" t="str">
        <f t="shared" si="61"/>
        <v>-</v>
      </c>
    </row>
    <row r="229" spans="1:65" x14ac:dyDescent="0.2">
      <c r="A229" s="12">
        <v>42380</v>
      </c>
      <c r="B229" s="10" t="s">
        <v>112</v>
      </c>
      <c r="C229" s="55" t="s">
        <v>86</v>
      </c>
      <c r="D229" s="2">
        <v>40</v>
      </c>
      <c r="J229" s="16">
        <f t="shared" si="56"/>
        <v>-40</v>
      </c>
      <c r="L229" s="16">
        <f t="shared" si="57"/>
        <v>0</v>
      </c>
      <c r="M229" s="16">
        <f t="shared" si="58"/>
        <v>0</v>
      </c>
      <c r="N229" s="38">
        <f t="shared" si="50"/>
        <v>41036.55000000001</v>
      </c>
      <c r="O229" s="38">
        <f t="shared" si="51"/>
        <v>16022.570000000002</v>
      </c>
      <c r="P229" s="38">
        <f t="shared" si="52"/>
        <v>8836.3799999999992</v>
      </c>
      <c r="Q229" s="38">
        <f t="shared" si="53"/>
        <v>711.02</v>
      </c>
      <c r="R229" s="38">
        <f t="shared" si="63"/>
        <v>10024.49</v>
      </c>
      <c r="S229" s="38">
        <f t="shared" si="63"/>
        <v>217.87</v>
      </c>
      <c r="T229" s="38">
        <f t="shared" si="63"/>
        <v>3500</v>
      </c>
      <c r="U229" s="38">
        <f t="shared" si="63"/>
        <v>365.68</v>
      </c>
      <c r="V229" s="70">
        <f t="shared" si="59"/>
        <v>28005.21000000001</v>
      </c>
      <c r="W229" s="19">
        <f t="shared" si="54"/>
        <v>8470.6999999999989</v>
      </c>
      <c r="AR229" s="4">
        <v>33.33</v>
      </c>
      <c r="BH229" s="2">
        <v>6.67</v>
      </c>
      <c r="BK229" s="68" t="s">
        <v>319</v>
      </c>
      <c r="BL229" s="31" t="str">
        <f t="shared" si="60"/>
        <v>-</v>
      </c>
      <c r="BM229" s="7" t="str">
        <f t="shared" si="61"/>
        <v>-</v>
      </c>
    </row>
    <row r="230" spans="1:65" x14ac:dyDescent="0.2">
      <c r="A230" s="12">
        <v>42380</v>
      </c>
      <c r="B230" s="10" t="s">
        <v>112</v>
      </c>
      <c r="C230" s="55" t="s">
        <v>105</v>
      </c>
      <c r="D230" s="2">
        <v>116.49</v>
      </c>
      <c r="J230" s="16">
        <f t="shared" si="56"/>
        <v>-116.49</v>
      </c>
      <c r="L230" s="16">
        <f t="shared" si="57"/>
        <v>0</v>
      </c>
      <c r="M230" s="16">
        <f t="shared" si="58"/>
        <v>0</v>
      </c>
      <c r="N230" s="38">
        <f t="shared" si="50"/>
        <v>40920.060000000012</v>
      </c>
      <c r="O230" s="38">
        <f t="shared" si="51"/>
        <v>16022.570000000002</v>
      </c>
      <c r="P230" s="38">
        <f t="shared" si="52"/>
        <v>8836.3799999999992</v>
      </c>
      <c r="Q230" s="38">
        <f t="shared" si="53"/>
        <v>711.02</v>
      </c>
      <c r="R230" s="38">
        <f t="shared" si="63"/>
        <v>10024.49</v>
      </c>
      <c r="S230" s="38">
        <f t="shared" si="63"/>
        <v>217.87</v>
      </c>
      <c r="T230" s="38">
        <f t="shared" si="63"/>
        <v>3500</v>
      </c>
      <c r="U230" s="38">
        <f t="shared" si="63"/>
        <v>365.68</v>
      </c>
      <c r="V230" s="70">
        <f t="shared" si="59"/>
        <v>27888.720000000012</v>
      </c>
      <c r="W230" s="19">
        <f t="shared" si="54"/>
        <v>8470.6999999999989</v>
      </c>
      <c r="BC230" s="2">
        <v>116.49</v>
      </c>
      <c r="BK230" s="68" t="s">
        <v>320</v>
      </c>
      <c r="BL230" s="31" t="str">
        <f t="shared" si="60"/>
        <v>-</v>
      </c>
      <c r="BM230" s="7" t="str">
        <f t="shared" si="61"/>
        <v>-</v>
      </c>
    </row>
    <row r="231" spans="1:65" x14ac:dyDescent="0.2">
      <c r="A231" s="12">
        <v>42380</v>
      </c>
      <c r="B231" s="10" t="s">
        <v>112</v>
      </c>
      <c r="C231" s="55" t="s">
        <v>121</v>
      </c>
      <c r="E231" s="2">
        <v>141.30000000000001</v>
      </c>
      <c r="J231" s="16">
        <f t="shared" si="56"/>
        <v>0</v>
      </c>
      <c r="L231" s="16">
        <f t="shared" si="57"/>
        <v>-141.30000000000001</v>
      </c>
      <c r="M231" s="16">
        <f t="shared" si="58"/>
        <v>0</v>
      </c>
      <c r="N231" s="38">
        <f t="shared" si="50"/>
        <v>40920.060000000012</v>
      </c>
      <c r="O231" s="38">
        <f t="shared" si="51"/>
        <v>16022.570000000002</v>
      </c>
      <c r="P231" s="38">
        <f t="shared" si="52"/>
        <v>8695.08</v>
      </c>
      <c r="Q231" s="38">
        <f t="shared" si="53"/>
        <v>711.02</v>
      </c>
      <c r="R231" s="38">
        <f t="shared" si="63"/>
        <v>10024.49</v>
      </c>
      <c r="S231" s="38">
        <f t="shared" si="63"/>
        <v>217.87</v>
      </c>
      <c r="T231" s="38">
        <f t="shared" si="63"/>
        <v>3500</v>
      </c>
      <c r="U231" s="38">
        <f t="shared" si="63"/>
        <v>365.68</v>
      </c>
      <c r="V231" s="70">
        <f t="shared" si="59"/>
        <v>27888.720000000012</v>
      </c>
      <c r="W231" s="19">
        <f t="shared" si="54"/>
        <v>8329.4</v>
      </c>
      <c r="AM231" s="2">
        <v>141.30000000000001</v>
      </c>
      <c r="BK231" s="68" t="s">
        <v>321</v>
      </c>
      <c r="BL231" s="31" t="str">
        <f t="shared" si="60"/>
        <v>-</v>
      </c>
      <c r="BM231" s="7" t="str">
        <f t="shared" si="61"/>
        <v>-</v>
      </c>
    </row>
    <row r="232" spans="1:65" x14ac:dyDescent="0.2">
      <c r="A232" s="12">
        <v>42380</v>
      </c>
      <c r="B232" s="10" t="s">
        <v>112</v>
      </c>
      <c r="C232" s="55" t="s">
        <v>105</v>
      </c>
      <c r="E232" s="2">
        <v>97.39</v>
      </c>
      <c r="J232" s="16">
        <f t="shared" si="56"/>
        <v>0</v>
      </c>
      <c r="L232" s="16">
        <f t="shared" si="57"/>
        <v>-97.39</v>
      </c>
      <c r="M232" s="16">
        <f t="shared" si="58"/>
        <v>0</v>
      </c>
      <c r="N232" s="38">
        <f t="shared" si="50"/>
        <v>40920.060000000012</v>
      </c>
      <c r="O232" s="38">
        <f t="shared" si="51"/>
        <v>16022.570000000002</v>
      </c>
      <c r="P232" s="38">
        <f t="shared" si="52"/>
        <v>8597.69</v>
      </c>
      <c r="Q232" s="38">
        <f t="shared" si="53"/>
        <v>711.02</v>
      </c>
      <c r="R232" s="38">
        <f t="shared" si="63"/>
        <v>10024.49</v>
      </c>
      <c r="S232" s="38">
        <f t="shared" si="63"/>
        <v>217.87</v>
      </c>
      <c r="T232" s="38">
        <f t="shared" si="63"/>
        <v>3500</v>
      </c>
      <c r="U232" s="38">
        <f t="shared" si="63"/>
        <v>365.68</v>
      </c>
      <c r="V232" s="70">
        <f t="shared" si="59"/>
        <v>27888.720000000012</v>
      </c>
      <c r="W232" s="19">
        <f t="shared" si="54"/>
        <v>8232.01</v>
      </c>
      <c r="BD232" s="2">
        <v>97.39</v>
      </c>
      <c r="BK232" s="68" t="s">
        <v>322</v>
      </c>
      <c r="BL232" s="31" t="str">
        <f t="shared" si="60"/>
        <v>-</v>
      </c>
      <c r="BM232" s="7" t="str">
        <f t="shared" si="61"/>
        <v>-</v>
      </c>
    </row>
    <row r="233" spans="1:65" x14ac:dyDescent="0.2">
      <c r="A233" s="12">
        <v>42380</v>
      </c>
      <c r="B233" s="10" t="s">
        <v>112</v>
      </c>
      <c r="C233" s="55" t="s">
        <v>105</v>
      </c>
      <c r="E233" s="2">
        <v>5.35</v>
      </c>
      <c r="J233" s="16">
        <f t="shared" si="56"/>
        <v>0</v>
      </c>
      <c r="L233" s="16">
        <f t="shared" si="57"/>
        <v>-5.35</v>
      </c>
      <c r="M233" s="16">
        <f t="shared" si="58"/>
        <v>0</v>
      </c>
      <c r="N233" s="38">
        <f t="shared" si="50"/>
        <v>40920.060000000012</v>
      </c>
      <c r="O233" s="38">
        <f t="shared" si="51"/>
        <v>16022.570000000002</v>
      </c>
      <c r="P233" s="38">
        <f t="shared" si="52"/>
        <v>8592.34</v>
      </c>
      <c r="Q233" s="38">
        <f t="shared" si="53"/>
        <v>711.02</v>
      </c>
      <c r="R233" s="38">
        <f t="shared" si="63"/>
        <v>10024.49</v>
      </c>
      <c r="S233" s="38">
        <f t="shared" si="63"/>
        <v>217.87</v>
      </c>
      <c r="T233" s="38">
        <f t="shared" si="63"/>
        <v>3500</v>
      </c>
      <c r="U233" s="38">
        <f t="shared" si="63"/>
        <v>365.68</v>
      </c>
      <c r="V233" s="70">
        <f t="shared" si="59"/>
        <v>27888.720000000012</v>
      </c>
      <c r="W233" s="19">
        <f t="shared" si="54"/>
        <v>8226.66</v>
      </c>
      <c r="BC233" s="2">
        <v>5.35</v>
      </c>
      <c r="BK233" s="68" t="s">
        <v>323</v>
      </c>
      <c r="BL233" s="31" t="str">
        <f t="shared" si="60"/>
        <v>-</v>
      </c>
      <c r="BM233" s="7" t="str">
        <f t="shared" si="61"/>
        <v>-</v>
      </c>
    </row>
    <row r="234" spans="1:65" x14ac:dyDescent="0.2">
      <c r="A234" s="12">
        <v>42380</v>
      </c>
      <c r="B234" s="10" t="s">
        <v>14</v>
      </c>
      <c r="C234" s="55" t="s">
        <v>324</v>
      </c>
      <c r="F234" s="2">
        <v>160</v>
      </c>
      <c r="J234" s="16">
        <f t="shared" ref="J234:J235" si="64">IF(D234&gt;0,((D234)*-1),(G234))</f>
        <v>0</v>
      </c>
      <c r="L234" s="16">
        <f t="shared" ref="L234:L235" si="65">IF(E234&gt;0,((E234)*-1),(H234))</f>
        <v>0</v>
      </c>
      <c r="M234" s="16">
        <f t="shared" ref="M234:M235" si="66">IF(F234&gt;0,((F234)*-1),(I234))</f>
        <v>-160</v>
      </c>
      <c r="N234" s="38">
        <f t="shared" ref="N234:N235" si="67">N233+J234</f>
        <v>40920.060000000012</v>
      </c>
      <c r="O234" s="38">
        <f t="shared" ref="O234:O235" si="68">O233+K234</f>
        <v>16022.570000000002</v>
      </c>
      <c r="P234" s="38">
        <f t="shared" ref="P234:P235" si="69">P233+L234</f>
        <v>8592.34</v>
      </c>
      <c r="Q234" s="38">
        <f t="shared" ref="Q234:Q235" si="70">Q233+M234</f>
        <v>551.02</v>
      </c>
      <c r="R234" s="38">
        <f t="shared" si="63"/>
        <v>10024.49</v>
      </c>
      <c r="S234" s="38">
        <f t="shared" si="63"/>
        <v>217.87</v>
      </c>
      <c r="T234" s="38">
        <f t="shared" si="63"/>
        <v>3500</v>
      </c>
      <c r="U234" s="38">
        <f t="shared" si="63"/>
        <v>365.68</v>
      </c>
      <c r="V234" s="70">
        <f t="shared" si="59"/>
        <v>27728.720000000012</v>
      </c>
      <c r="W234" s="19">
        <f t="shared" ref="W234:W235" si="71">SUM(P234-U234)</f>
        <v>8226.66</v>
      </c>
      <c r="BA234" s="2">
        <v>133.19999999999999</v>
      </c>
      <c r="BH234" s="2">
        <v>26.8</v>
      </c>
      <c r="BK234" s="68" t="s">
        <v>325</v>
      </c>
      <c r="BL234" s="31" t="str">
        <f t="shared" ref="BL234" si="72">IF((D234-G234)+(E234-H234)+(F234-I234)=(-X234-Y234-Z234-AA234-AB234-AC234-AD234-AE234+AF234+AG234+AH234+AI234+AJ234+AK234+AL234+AM234+AN234+AO234+AP234+AQ234+AR234+AS234+AT234+AU234+AV234+AW234+AX234+AY234+AZ234+BA234+BB234+BC234+BD234+BE234+BF234+BG234+BH234+BI234+BJ234),"-","ERROR")</f>
        <v>-</v>
      </c>
      <c r="BM234" s="7" t="str">
        <f t="shared" ref="BM234" si="73">IF((D234-G234)+(E234-H234)+(F234-I234)=(-J234-K234-L234-M234),"-","ERROR")</f>
        <v>-</v>
      </c>
    </row>
    <row r="235" spans="1:65" x14ac:dyDescent="0.2">
      <c r="A235" s="12">
        <v>42382</v>
      </c>
      <c r="B235" s="10" t="s">
        <v>272</v>
      </c>
      <c r="C235" s="55" t="s">
        <v>125</v>
      </c>
      <c r="H235" s="2">
        <v>157.65</v>
      </c>
      <c r="J235" s="16">
        <f t="shared" si="64"/>
        <v>0</v>
      </c>
      <c r="L235" s="16">
        <f t="shared" si="65"/>
        <v>157.65</v>
      </c>
      <c r="M235" s="16">
        <f t="shared" si="66"/>
        <v>0</v>
      </c>
      <c r="N235" s="38">
        <f t="shared" si="67"/>
        <v>40920.060000000012</v>
      </c>
      <c r="O235" s="38">
        <f t="shared" si="68"/>
        <v>16022.570000000002</v>
      </c>
      <c r="P235" s="38">
        <f t="shared" si="69"/>
        <v>8749.99</v>
      </c>
      <c r="Q235" s="38">
        <f t="shared" si="70"/>
        <v>551.02</v>
      </c>
      <c r="R235" s="38">
        <f t="shared" si="63"/>
        <v>10024.49</v>
      </c>
      <c r="S235" s="38">
        <f t="shared" si="63"/>
        <v>217.87</v>
      </c>
      <c r="T235" s="38">
        <f t="shared" si="63"/>
        <v>3500</v>
      </c>
      <c r="U235" s="38">
        <f t="shared" si="63"/>
        <v>365.68</v>
      </c>
      <c r="V235" s="70">
        <f t="shared" si="59"/>
        <v>27728.720000000012</v>
      </c>
      <c r="W235" s="19">
        <f t="shared" si="71"/>
        <v>8384.31</v>
      </c>
      <c r="AD235" s="2">
        <v>157.65</v>
      </c>
      <c r="BK235" s="68" t="s">
        <v>125</v>
      </c>
      <c r="BL235" s="31" t="str">
        <f t="shared" si="60"/>
        <v>-</v>
      </c>
      <c r="BM235" s="7" t="str">
        <f t="shared" si="61"/>
        <v>-</v>
      </c>
    </row>
    <row r="236" spans="1:65" x14ac:dyDescent="0.2">
      <c r="A236" s="12">
        <v>42390</v>
      </c>
      <c r="B236" s="10" t="s">
        <v>210</v>
      </c>
      <c r="C236" s="55" t="s">
        <v>86</v>
      </c>
      <c r="G236" s="2">
        <v>5000</v>
      </c>
      <c r="J236" s="16">
        <f t="shared" si="56"/>
        <v>5000</v>
      </c>
      <c r="L236" s="16">
        <f t="shared" si="57"/>
        <v>0</v>
      </c>
      <c r="M236" s="16">
        <f t="shared" si="58"/>
        <v>0</v>
      </c>
      <c r="N236" s="38">
        <f t="shared" si="50"/>
        <v>45920.060000000012</v>
      </c>
      <c r="O236" s="38">
        <f t="shared" si="51"/>
        <v>16022.570000000002</v>
      </c>
      <c r="P236" s="38">
        <f t="shared" si="52"/>
        <v>8749.99</v>
      </c>
      <c r="Q236" s="38">
        <f t="shared" si="53"/>
        <v>551.02</v>
      </c>
      <c r="R236" s="38">
        <f t="shared" si="63"/>
        <v>10024.49</v>
      </c>
      <c r="S236" s="38">
        <f t="shared" si="63"/>
        <v>217.87</v>
      </c>
      <c r="T236" s="38">
        <f t="shared" si="63"/>
        <v>3500</v>
      </c>
      <c r="U236" s="38">
        <f t="shared" si="63"/>
        <v>365.68</v>
      </c>
      <c r="V236" s="70">
        <f t="shared" si="59"/>
        <v>32728.720000000008</v>
      </c>
      <c r="W236" s="19">
        <f t="shared" si="54"/>
        <v>8384.31</v>
      </c>
      <c r="Y236" s="2">
        <v>5000</v>
      </c>
      <c r="BK236" s="68" t="s">
        <v>326</v>
      </c>
      <c r="BL236" s="31" t="str">
        <f t="shared" si="60"/>
        <v>-</v>
      </c>
      <c r="BM236" s="7" t="str">
        <f t="shared" si="61"/>
        <v>-</v>
      </c>
    </row>
    <row r="237" spans="1:65" x14ac:dyDescent="0.2">
      <c r="A237" s="12">
        <v>42391</v>
      </c>
      <c r="B237" s="10">
        <v>29</v>
      </c>
      <c r="C237" s="55" t="s">
        <v>327</v>
      </c>
      <c r="G237" s="2">
        <v>60</v>
      </c>
      <c r="J237" s="16">
        <f t="shared" si="56"/>
        <v>60</v>
      </c>
      <c r="L237" s="16">
        <f t="shared" si="57"/>
        <v>0</v>
      </c>
      <c r="M237" s="16">
        <f t="shared" si="58"/>
        <v>0</v>
      </c>
      <c r="N237" s="38">
        <f t="shared" si="50"/>
        <v>45980.060000000012</v>
      </c>
      <c r="O237" s="38">
        <f t="shared" si="51"/>
        <v>16022.570000000002</v>
      </c>
      <c r="P237" s="38">
        <f t="shared" si="52"/>
        <v>8749.99</v>
      </c>
      <c r="Q237" s="38">
        <f t="shared" si="53"/>
        <v>551.02</v>
      </c>
      <c r="R237" s="38">
        <f t="shared" si="63"/>
        <v>10024.49</v>
      </c>
      <c r="S237" s="38">
        <f t="shared" si="63"/>
        <v>217.87</v>
      </c>
      <c r="T237" s="38">
        <f t="shared" si="63"/>
        <v>3500</v>
      </c>
      <c r="U237" s="38">
        <f t="shared" si="63"/>
        <v>365.68</v>
      </c>
      <c r="V237" s="70">
        <f t="shared" si="59"/>
        <v>32788.720000000008</v>
      </c>
      <c r="W237" s="19">
        <f t="shared" si="54"/>
        <v>8384.31</v>
      </c>
      <c r="AC237" s="2">
        <v>60</v>
      </c>
      <c r="BK237" s="68" t="s">
        <v>328</v>
      </c>
      <c r="BL237" s="31" t="str">
        <f t="shared" si="60"/>
        <v>-</v>
      </c>
      <c r="BM237" s="7" t="str">
        <f t="shared" si="61"/>
        <v>-</v>
      </c>
    </row>
    <row r="238" spans="1:65" x14ac:dyDescent="0.2">
      <c r="A238" s="12">
        <v>42391</v>
      </c>
      <c r="B238" s="10">
        <v>29</v>
      </c>
      <c r="C238" s="55" t="s">
        <v>197</v>
      </c>
      <c r="G238" s="2">
        <v>140</v>
      </c>
      <c r="J238" s="16">
        <f t="shared" si="56"/>
        <v>140</v>
      </c>
      <c r="L238" s="16">
        <f t="shared" si="57"/>
        <v>0</v>
      </c>
      <c r="M238" s="16">
        <f t="shared" si="58"/>
        <v>0</v>
      </c>
      <c r="N238" s="38">
        <f t="shared" si="50"/>
        <v>46120.060000000012</v>
      </c>
      <c r="O238" s="38">
        <f t="shared" si="51"/>
        <v>16022.570000000002</v>
      </c>
      <c r="P238" s="38">
        <f t="shared" si="52"/>
        <v>8749.99</v>
      </c>
      <c r="Q238" s="38">
        <f t="shared" si="53"/>
        <v>551.02</v>
      </c>
      <c r="R238" s="38">
        <f t="shared" si="63"/>
        <v>10024.49</v>
      </c>
      <c r="S238" s="38">
        <f t="shared" si="63"/>
        <v>217.87</v>
      </c>
      <c r="T238" s="38">
        <f t="shared" si="63"/>
        <v>3500</v>
      </c>
      <c r="U238" s="38">
        <f t="shared" si="63"/>
        <v>365.68</v>
      </c>
      <c r="V238" s="70">
        <f t="shared" si="59"/>
        <v>32928.720000000008</v>
      </c>
      <c r="W238" s="19">
        <f t="shared" si="54"/>
        <v>8384.31</v>
      </c>
      <c r="Y238" s="2">
        <v>140</v>
      </c>
      <c r="BK238" s="68" t="s">
        <v>197</v>
      </c>
      <c r="BL238" s="31" t="str">
        <f t="shared" si="60"/>
        <v>-</v>
      </c>
      <c r="BM238" s="7" t="str">
        <f t="shared" si="61"/>
        <v>-</v>
      </c>
    </row>
    <row r="239" spans="1:65" x14ac:dyDescent="0.2">
      <c r="A239" s="12">
        <v>42403</v>
      </c>
      <c r="B239" s="10" t="s">
        <v>210</v>
      </c>
      <c r="C239" s="55" t="s">
        <v>86</v>
      </c>
      <c r="G239" s="2">
        <v>850</v>
      </c>
      <c r="J239" s="16">
        <f t="shared" si="56"/>
        <v>850</v>
      </c>
      <c r="L239" s="16">
        <f t="shared" si="57"/>
        <v>0</v>
      </c>
      <c r="M239" s="16">
        <f t="shared" si="58"/>
        <v>0</v>
      </c>
      <c r="N239" s="38">
        <f t="shared" si="50"/>
        <v>46970.060000000012</v>
      </c>
      <c r="O239" s="38">
        <f t="shared" si="51"/>
        <v>16022.570000000002</v>
      </c>
      <c r="P239" s="38">
        <f t="shared" si="52"/>
        <v>8749.99</v>
      </c>
      <c r="Q239" s="38">
        <f t="shared" si="53"/>
        <v>551.02</v>
      </c>
      <c r="R239" s="38">
        <f t="shared" si="63"/>
        <v>10024.49</v>
      </c>
      <c r="S239" s="38">
        <f t="shared" si="63"/>
        <v>217.87</v>
      </c>
      <c r="T239" s="38">
        <f t="shared" si="63"/>
        <v>3500</v>
      </c>
      <c r="U239" s="38">
        <f t="shared" si="63"/>
        <v>365.68</v>
      </c>
      <c r="V239" s="70">
        <f t="shared" si="59"/>
        <v>33778.720000000008</v>
      </c>
      <c r="W239" s="19">
        <f t="shared" si="54"/>
        <v>8384.31</v>
      </c>
      <c r="Y239" s="2">
        <v>850</v>
      </c>
      <c r="BK239" s="68" t="s">
        <v>329</v>
      </c>
      <c r="BL239" s="31" t="str">
        <f t="shared" si="60"/>
        <v>-</v>
      </c>
      <c r="BM239" s="7" t="str">
        <f t="shared" si="61"/>
        <v>-</v>
      </c>
    </row>
    <row r="240" spans="1:65" x14ac:dyDescent="0.2">
      <c r="A240" s="12">
        <v>42408</v>
      </c>
      <c r="B240" s="10">
        <v>300359</v>
      </c>
      <c r="C240" s="55" t="s">
        <v>90</v>
      </c>
      <c r="D240" s="2">
        <v>61.2</v>
      </c>
      <c r="J240" s="16">
        <f t="shared" si="56"/>
        <v>-61.2</v>
      </c>
      <c r="L240" s="16">
        <f t="shared" si="57"/>
        <v>0</v>
      </c>
      <c r="M240" s="16">
        <f t="shared" si="58"/>
        <v>0</v>
      </c>
      <c r="N240" s="38">
        <f t="shared" si="50"/>
        <v>46908.860000000015</v>
      </c>
      <c r="O240" s="38">
        <f t="shared" si="51"/>
        <v>16022.570000000002</v>
      </c>
      <c r="P240" s="38">
        <f t="shared" si="52"/>
        <v>8749.99</v>
      </c>
      <c r="Q240" s="38">
        <f t="shared" si="53"/>
        <v>551.02</v>
      </c>
      <c r="R240" s="38">
        <f t="shared" si="63"/>
        <v>10024.49</v>
      </c>
      <c r="S240" s="38">
        <f t="shared" si="63"/>
        <v>217.87</v>
      </c>
      <c r="T240" s="38">
        <f t="shared" si="63"/>
        <v>3500</v>
      </c>
      <c r="U240" s="38">
        <f t="shared" si="63"/>
        <v>365.68</v>
      </c>
      <c r="V240" s="70">
        <f t="shared" si="59"/>
        <v>33717.520000000011</v>
      </c>
      <c r="W240" s="19">
        <f t="shared" si="54"/>
        <v>8384.31</v>
      </c>
      <c r="AI240" s="2">
        <v>61.2</v>
      </c>
      <c r="BK240" s="68" t="s">
        <v>330</v>
      </c>
      <c r="BL240" s="31" t="str">
        <f t="shared" si="60"/>
        <v>-</v>
      </c>
      <c r="BM240" s="7" t="str">
        <f t="shared" si="61"/>
        <v>-</v>
      </c>
    </row>
    <row r="241" spans="1:65" x14ac:dyDescent="0.2">
      <c r="A241" s="12">
        <v>42408</v>
      </c>
      <c r="B241" s="10" t="s">
        <v>112</v>
      </c>
      <c r="C241" s="55" t="s">
        <v>105</v>
      </c>
      <c r="D241" s="2">
        <v>603.78</v>
      </c>
      <c r="J241" s="16">
        <f t="shared" si="56"/>
        <v>-603.78</v>
      </c>
      <c r="L241" s="16">
        <f t="shared" si="57"/>
        <v>0</v>
      </c>
      <c r="M241" s="16">
        <f t="shared" si="58"/>
        <v>0</v>
      </c>
      <c r="N241" s="38">
        <f t="shared" si="50"/>
        <v>46305.080000000016</v>
      </c>
      <c r="O241" s="38">
        <f t="shared" si="51"/>
        <v>16022.570000000002</v>
      </c>
      <c r="P241" s="38">
        <f t="shared" si="52"/>
        <v>8749.99</v>
      </c>
      <c r="Q241" s="38">
        <f t="shared" si="53"/>
        <v>551.02</v>
      </c>
      <c r="R241" s="38">
        <f t="shared" ref="R241:U256" si="74">R240</f>
        <v>10024.49</v>
      </c>
      <c r="S241" s="38">
        <f t="shared" si="74"/>
        <v>217.87</v>
      </c>
      <c r="T241" s="38">
        <f t="shared" si="74"/>
        <v>3500</v>
      </c>
      <c r="U241" s="38">
        <f t="shared" si="74"/>
        <v>365.68</v>
      </c>
      <c r="V241" s="70">
        <f t="shared" si="59"/>
        <v>33113.740000000013</v>
      </c>
      <c r="W241" s="19">
        <f t="shared" si="54"/>
        <v>8384.31</v>
      </c>
      <c r="BD241" s="2">
        <v>603.78</v>
      </c>
      <c r="BK241" s="68" t="s">
        <v>331</v>
      </c>
      <c r="BL241" s="31" t="str">
        <f t="shared" si="60"/>
        <v>-</v>
      </c>
      <c r="BM241" s="7" t="str">
        <f t="shared" si="61"/>
        <v>-</v>
      </c>
    </row>
    <row r="242" spans="1:65" x14ac:dyDescent="0.2">
      <c r="A242" s="12">
        <v>42408</v>
      </c>
      <c r="B242" s="10" t="s">
        <v>112</v>
      </c>
      <c r="C242" s="55" t="s">
        <v>99</v>
      </c>
      <c r="D242" s="2">
        <v>168</v>
      </c>
      <c r="J242" s="16">
        <f t="shared" si="56"/>
        <v>-168</v>
      </c>
      <c r="L242" s="16">
        <f t="shared" si="57"/>
        <v>0</v>
      </c>
      <c r="M242" s="16">
        <f t="shared" si="58"/>
        <v>0</v>
      </c>
      <c r="N242" s="38">
        <f t="shared" si="50"/>
        <v>46137.080000000016</v>
      </c>
      <c r="O242" s="38">
        <f t="shared" si="51"/>
        <v>16022.570000000002</v>
      </c>
      <c r="P242" s="38">
        <f t="shared" si="52"/>
        <v>8749.99</v>
      </c>
      <c r="Q242" s="38">
        <f t="shared" si="53"/>
        <v>551.02</v>
      </c>
      <c r="R242" s="38">
        <f t="shared" si="74"/>
        <v>10024.49</v>
      </c>
      <c r="S242" s="38">
        <f t="shared" si="74"/>
        <v>217.87</v>
      </c>
      <c r="T242" s="38">
        <f t="shared" si="74"/>
        <v>3500</v>
      </c>
      <c r="U242" s="38">
        <f t="shared" si="74"/>
        <v>365.68</v>
      </c>
      <c r="V242" s="70">
        <f t="shared" si="59"/>
        <v>32945.740000000013</v>
      </c>
      <c r="W242" s="19">
        <f t="shared" si="54"/>
        <v>8384.31</v>
      </c>
      <c r="BH242" s="2">
        <v>28</v>
      </c>
      <c r="BI242" s="2">
        <v>140</v>
      </c>
      <c r="BK242" s="68" t="s">
        <v>278</v>
      </c>
      <c r="BL242" s="31" t="str">
        <f t="shared" si="60"/>
        <v>-</v>
      </c>
      <c r="BM242" s="7" t="str">
        <f t="shared" si="61"/>
        <v>-</v>
      </c>
    </row>
    <row r="243" spans="1:65" x14ac:dyDescent="0.2">
      <c r="A243" s="12">
        <v>42408</v>
      </c>
      <c r="B243" s="10" t="s">
        <v>112</v>
      </c>
      <c r="C243" s="55" t="s">
        <v>94</v>
      </c>
      <c r="D243" s="2">
        <v>84</v>
      </c>
      <c r="J243" s="16">
        <f t="shared" si="56"/>
        <v>-84</v>
      </c>
      <c r="L243" s="16">
        <f t="shared" si="57"/>
        <v>0</v>
      </c>
      <c r="M243" s="16">
        <f t="shared" si="58"/>
        <v>0</v>
      </c>
      <c r="N243" s="38">
        <f t="shared" si="50"/>
        <v>46053.080000000016</v>
      </c>
      <c r="O243" s="38">
        <f t="shared" si="51"/>
        <v>16022.570000000002</v>
      </c>
      <c r="P243" s="38">
        <f t="shared" si="52"/>
        <v>8749.99</v>
      </c>
      <c r="Q243" s="38">
        <f t="shared" si="53"/>
        <v>551.02</v>
      </c>
      <c r="R243" s="38">
        <f t="shared" si="74"/>
        <v>10024.49</v>
      </c>
      <c r="S243" s="38">
        <f t="shared" si="74"/>
        <v>217.87</v>
      </c>
      <c r="T243" s="38">
        <f t="shared" si="74"/>
        <v>3500</v>
      </c>
      <c r="U243" s="38">
        <f t="shared" si="74"/>
        <v>365.68</v>
      </c>
      <c r="V243" s="70">
        <f t="shared" si="59"/>
        <v>32861.740000000013</v>
      </c>
      <c r="W243" s="19">
        <f t="shared" si="54"/>
        <v>8384.31</v>
      </c>
      <c r="AS243" s="2">
        <v>84</v>
      </c>
      <c r="BK243" s="68" t="s">
        <v>332</v>
      </c>
      <c r="BL243" s="31" t="str">
        <f t="shared" si="60"/>
        <v>-</v>
      </c>
      <c r="BM243" s="7" t="str">
        <f t="shared" si="61"/>
        <v>-</v>
      </c>
    </row>
    <row r="244" spans="1:65" x14ac:dyDescent="0.2">
      <c r="A244" s="12">
        <v>42408</v>
      </c>
      <c r="B244" s="10" t="s">
        <v>112</v>
      </c>
      <c r="C244" s="55" t="s">
        <v>103</v>
      </c>
      <c r="D244" s="2">
        <v>108.17</v>
      </c>
      <c r="J244" s="16">
        <f t="shared" si="56"/>
        <v>-108.17</v>
      </c>
      <c r="L244" s="16">
        <f t="shared" si="57"/>
        <v>0</v>
      </c>
      <c r="M244" s="16">
        <f t="shared" si="58"/>
        <v>0</v>
      </c>
      <c r="N244" s="38">
        <f t="shared" si="50"/>
        <v>45944.910000000018</v>
      </c>
      <c r="O244" s="38">
        <f t="shared" si="51"/>
        <v>16022.570000000002</v>
      </c>
      <c r="P244" s="38">
        <f t="shared" si="52"/>
        <v>8749.99</v>
      </c>
      <c r="Q244" s="38">
        <f t="shared" si="53"/>
        <v>551.02</v>
      </c>
      <c r="R244" s="38">
        <f t="shared" si="74"/>
        <v>10024.49</v>
      </c>
      <c r="S244" s="38">
        <f t="shared" si="74"/>
        <v>217.87</v>
      </c>
      <c r="T244" s="38">
        <f t="shared" si="74"/>
        <v>3500</v>
      </c>
      <c r="U244" s="38">
        <f t="shared" si="74"/>
        <v>365.68</v>
      </c>
      <c r="V244" s="70">
        <f t="shared" si="59"/>
        <v>32753.570000000014</v>
      </c>
      <c r="W244" s="19">
        <f t="shared" si="54"/>
        <v>8384.31</v>
      </c>
      <c r="AJ244" s="2">
        <v>108.17</v>
      </c>
      <c r="BK244" s="68" t="s">
        <v>333</v>
      </c>
      <c r="BL244" s="31" t="str">
        <f t="shared" si="60"/>
        <v>-</v>
      </c>
      <c r="BM244" s="7" t="str">
        <f t="shared" si="61"/>
        <v>-</v>
      </c>
    </row>
    <row r="245" spans="1:65" x14ac:dyDescent="0.2">
      <c r="A245" s="12">
        <v>42408</v>
      </c>
      <c r="B245" s="10" t="s">
        <v>112</v>
      </c>
      <c r="C245" s="55" t="s">
        <v>121</v>
      </c>
      <c r="E245" s="2">
        <v>125.6</v>
      </c>
      <c r="J245" s="16">
        <f t="shared" si="56"/>
        <v>0</v>
      </c>
      <c r="L245" s="16">
        <f t="shared" si="57"/>
        <v>-125.6</v>
      </c>
      <c r="M245" s="16">
        <f t="shared" si="58"/>
        <v>0</v>
      </c>
      <c r="N245" s="38">
        <f t="shared" si="50"/>
        <v>45944.910000000018</v>
      </c>
      <c r="O245" s="38">
        <f t="shared" si="51"/>
        <v>16022.570000000002</v>
      </c>
      <c r="P245" s="38">
        <f t="shared" si="52"/>
        <v>8624.39</v>
      </c>
      <c r="Q245" s="38">
        <f t="shared" si="53"/>
        <v>551.02</v>
      </c>
      <c r="R245" s="38">
        <f t="shared" si="74"/>
        <v>10024.49</v>
      </c>
      <c r="S245" s="38">
        <f t="shared" si="74"/>
        <v>217.87</v>
      </c>
      <c r="T245" s="38">
        <f t="shared" si="74"/>
        <v>3500</v>
      </c>
      <c r="U245" s="38">
        <f t="shared" si="74"/>
        <v>365.68</v>
      </c>
      <c r="V245" s="70">
        <f t="shared" si="59"/>
        <v>32753.570000000014</v>
      </c>
      <c r="W245" s="19">
        <f t="shared" si="54"/>
        <v>8258.7099999999991</v>
      </c>
      <c r="AM245" s="2">
        <v>125.6</v>
      </c>
      <c r="BK245" s="68" t="s">
        <v>334</v>
      </c>
      <c r="BL245" s="31" t="str">
        <f t="shared" si="60"/>
        <v>-</v>
      </c>
      <c r="BM245" s="7" t="str">
        <f t="shared" si="61"/>
        <v>-</v>
      </c>
    </row>
    <row r="246" spans="1:65" x14ac:dyDescent="0.2">
      <c r="A246" s="12">
        <v>42408</v>
      </c>
      <c r="B246" s="10" t="s">
        <v>112</v>
      </c>
      <c r="C246" s="55" t="s">
        <v>105</v>
      </c>
      <c r="E246" s="2">
        <v>114.69</v>
      </c>
      <c r="J246" s="16">
        <f t="shared" si="56"/>
        <v>0</v>
      </c>
      <c r="L246" s="16">
        <f t="shared" si="57"/>
        <v>-114.69</v>
      </c>
      <c r="M246" s="16">
        <f t="shared" si="58"/>
        <v>0</v>
      </c>
      <c r="N246" s="38">
        <f t="shared" si="50"/>
        <v>45944.910000000018</v>
      </c>
      <c r="O246" s="38">
        <f t="shared" si="51"/>
        <v>16022.570000000002</v>
      </c>
      <c r="P246" s="38">
        <f t="shared" si="52"/>
        <v>8509.6999999999989</v>
      </c>
      <c r="Q246" s="38">
        <f t="shared" si="53"/>
        <v>551.02</v>
      </c>
      <c r="R246" s="38">
        <f t="shared" si="74"/>
        <v>10024.49</v>
      </c>
      <c r="S246" s="38">
        <f t="shared" si="74"/>
        <v>217.87</v>
      </c>
      <c r="T246" s="38">
        <f t="shared" si="74"/>
        <v>3500</v>
      </c>
      <c r="U246" s="38">
        <f t="shared" si="74"/>
        <v>365.68</v>
      </c>
      <c r="V246" s="70">
        <f t="shared" si="59"/>
        <v>32753.570000000014</v>
      </c>
      <c r="W246" s="19">
        <f t="shared" si="54"/>
        <v>8144.0199999999986</v>
      </c>
      <c r="BD246" s="2">
        <v>114.69</v>
      </c>
      <c r="BK246" s="68" t="s">
        <v>335</v>
      </c>
      <c r="BL246" s="31" t="str">
        <f t="shared" si="60"/>
        <v>-</v>
      </c>
      <c r="BM246" s="7" t="str">
        <f t="shared" si="61"/>
        <v>-</v>
      </c>
    </row>
    <row r="247" spans="1:65" x14ac:dyDescent="0.2">
      <c r="A247" s="12">
        <v>42408</v>
      </c>
      <c r="B247" s="10" t="s">
        <v>112</v>
      </c>
      <c r="C247" s="55" t="s">
        <v>127</v>
      </c>
      <c r="E247" s="2">
        <v>135.01</v>
      </c>
      <c r="J247" s="16">
        <f t="shared" si="56"/>
        <v>0</v>
      </c>
      <c r="L247" s="16">
        <f t="shared" si="57"/>
        <v>-135.01</v>
      </c>
      <c r="M247" s="16">
        <f t="shared" si="58"/>
        <v>0</v>
      </c>
      <c r="N247" s="38">
        <f t="shared" si="50"/>
        <v>45944.910000000018</v>
      </c>
      <c r="O247" s="38">
        <f t="shared" si="51"/>
        <v>16022.570000000002</v>
      </c>
      <c r="P247" s="38">
        <f t="shared" si="52"/>
        <v>8374.6899999999987</v>
      </c>
      <c r="Q247" s="38">
        <f t="shared" si="53"/>
        <v>551.02</v>
      </c>
      <c r="R247" s="38">
        <f t="shared" si="74"/>
        <v>10024.49</v>
      </c>
      <c r="S247" s="38">
        <f t="shared" si="74"/>
        <v>217.87</v>
      </c>
      <c r="T247" s="38">
        <f t="shared" si="74"/>
        <v>3500</v>
      </c>
      <c r="U247" s="38">
        <f t="shared" si="74"/>
        <v>365.68</v>
      </c>
      <c r="V247" s="70">
        <f t="shared" si="59"/>
        <v>32753.570000000014</v>
      </c>
      <c r="W247" s="19">
        <f t="shared" si="54"/>
        <v>8009.0099999999984</v>
      </c>
      <c r="AP247" s="2">
        <v>135.01</v>
      </c>
      <c r="BK247" s="68" t="s">
        <v>174</v>
      </c>
      <c r="BL247" s="31" t="str">
        <f t="shared" si="60"/>
        <v>-</v>
      </c>
      <c r="BM247" s="7" t="str">
        <f t="shared" si="61"/>
        <v>-</v>
      </c>
    </row>
    <row r="248" spans="1:65" x14ac:dyDescent="0.2">
      <c r="A248" s="12">
        <v>42408</v>
      </c>
      <c r="B248" s="10" t="s">
        <v>112</v>
      </c>
      <c r="C248" s="55" t="s">
        <v>94</v>
      </c>
      <c r="E248" s="2">
        <v>12</v>
      </c>
      <c r="J248" s="16">
        <f t="shared" si="56"/>
        <v>0</v>
      </c>
      <c r="L248" s="16">
        <f t="shared" si="57"/>
        <v>-12</v>
      </c>
      <c r="M248" s="16">
        <f t="shared" si="58"/>
        <v>0</v>
      </c>
      <c r="N248" s="38">
        <f t="shared" si="50"/>
        <v>45944.910000000018</v>
      </c>
      <c r="O248" s="38">
        <f t="shared" si="51"/>
        <v>16022.570000000002</v>
      </c>
      <c r="P248" s="38">
        <f t="shared" si="52"/>
        <v>8362.6899999999987</v>
      </c>
      <c r="Q248" s="38">
        <f t="shared" si="53"/>
        <v>551.02</v>
      </c>
      <c r="R248" s="38">
        <f t="shared" si="74"/>
        <v>10024.49</v>
      </c>
      <c r="S248" s="38">
        <f t="shared" si="74"/>
        <v>217.87</v>
      </c>
      <c r="T248" s="38">
        <f t="shared" si="74"/>
        <v>3500</v>
      </c>
      <c r="U248" s="38">
        <v>353.68</v>
      </c>
      <c r="V248" s="70">
        <f t="shared" si="59"/>
        <v>32753.570000000014</v>
      </c>
      <c r="W248" s="19">
        <f t="shared" si="54"/>
        <v>8009.0099999999984</v>
      </c>
      <c r="BI248" s="2">
        <v>12</v>
      </c>
      <c r="BK248" s="68" t="s">
        <v>336</v>
      </c>
      <c r="BL248" s="31" t="str">
        <f t="shared" si="60"/>
        <v>-</v>
      </c>
      <c r="BM248" s="7" t="str">
        <f t="shared" si="61"/>
        <v>-</v>
      </c>
    </row>
    <row r="249" spans="1:65" x14ac:dyDescent="0.2">
      <c r="A249" s="12">
        <v>42410</v>
      </c>
      <c r="B249" s="10" t="s">
        <v>272</v>
      </c>
      <c r="C249" s="55" t="s">
        <v>125</v>
      </c>
      <c r="H249" s="2">
        <v>180</v>
      </c>
      <c r="J249" s="16">
        <f t="shared" si="56"/>
        <v>0</v>
      </c>
      <c r="L249" s="16">
        <f t="shared" si="57"/>
        <v>180</v>
      </c>
      <c r="M249" s="16">
        <f t="shared" si="58"/>
        <v>0</v>
      </c>
      <c r="N249" s="38">
        <f t="shared" si="50"/>
        <v>45944.910000000018</v>
      </c>
      <c r="O249" s="38">
        <f t="shared" si="51"/>
        <v>16022.570000000002</v>
      </c>
      <c r="P249" s="38">
        <f t="shared" si="52"/>
        <v>8542.6899999999987</v>
      </c>
      <c r="Q249" s="38">
        <f t="shared" si="53"/>
        <v>551.02</v>
      </c>
      <c r="R249" s="38">
        <f t="shared" si="74"/>
        <v>10024.49</v>
      </c>
      <c r="S249" s="38">
        <f t="shared" si="74"/>
        <v>217.87</v>
      </c>
      <c r="T249" s="38">
        <f t="shared" si="74"/>
        <v>3500</v>
      </c>
      <c r="U249" s="38">
        <f t="shared" si="74"/>
        <v>353.68</v>
      </c>
      <c r="V249" s="70">
        <f t="shared" si="59"/>
        <v>32753.570000000014</v>
      </c>
      <c r="W249" s="19">
        <f t="shared" si="54"/>
        <v>8189.0099999999984</v>
      </c>
      <c r="AD249" s="2">
        <v>180</v>
      </c>
      <c r="BK249" t="s">
        <v>125</v>
      </c>
      <c r="BL249" s="31" t="str">
        <f t="shared" si="60"/>
        <v>-</v>
      </c>
      <c r="BM249" s="7" t="str">
        <f t="shared" si="61"/>
        <v>-</v>
      </c>
    </row>
    <row r="250" spans="1:65" x14ac:dyDescent="0.2">
      <c r="A250" s="12">
        <v>42424</v>
      </c>
      <c r="B250" s="10" t="s">
        <v>337</v>
      </c>
      <c r="C250" s="55" t="s">
        <v>338</v>
      </c>
      <c r="G250" s="2">
        <v>11.25</v>
      </c>
      <c r="J250" s="16">
        <f t="shared" si="56"/>
        <v>11.25</v>
      </c>
      <c r="L250" s="16">
        <f t="shared" si="57"/>
        <v>0</v>
      </c>
      <c r="M250" s="16">
        <f t="shared" si="58"/>
        <v>0</v>
      </c>
      <c r="N250" s="38">
        <f t="shared" si="50"/>
        <v>45956.160000000018</v>
      </c>
      <c r="O250" s="38">
        <f t="shared" si="51"/>
        <v>16022.570000000002</v>
      </c>
      <c r="P250" s="38">
        <f t="shared" si="52"/>
        <v>8542.6899999999987</v>
      </c>
      <c r="Q250" s="38">
        <f t="shared" si="53"/>
        <v>551.02</v>
      </c>
      <c r="R250" s="38">
        <f t="shared" si="74"/>
        <v>10024.49</v>
      </c>
      <c r="S250" s="38">
        <f t="shared" si="74"/>
        <v>217.87</v>
      </c>
      <c r="T250" s="38">
        <f t="shared" si="74"/>
        <v>3500</v>
      </c>
      <c r="U250" s="38">
        <f t="shared" si="74"/>
        <v>353.68</v>
      </c>
      <c r="V250" s="70">
        <f t="shared" si="59"/>
        <v>32764.820000000014</v>
      </c>
      <c r="W250" s="19">
        <f t="shared" si="54"/>
        <v>8189.0099999999984</v>
      </c>
      <c r="AC250" s="2">
        <v>11.25</v>
      </c>
      <c r="BK250" t="s">
        <v>339</v>
      </c>
      <c r="BL250" s="31" t="str">
        <f t="shared" si="60"/>
        <v>-</v>
      </c>
      <c r="BM250" s="7" t="str">
        <f t="shared" si="61"/>
        <v>-</v>
      </c>
    </row>
    <row r="251" spans="1:65" x14ac:dyDescent="0.2">
      <c r="A251" s="12">
        <v>42426</v>
      </c>
      <c r="B251" s="10" t="s">
        <v>210</v>
      </c>
      <c r="C251" s="55" t="s">
        <v>86</v>
      </c>
      <c r="G251" s="2">
        <v>716.4</v>
      </c>
      <c r="J251" s="16">
        <f t="shared" si="56"/>
        <v>716.4</v>
      </c>
      <c r="L251" s="16">
        <f t="shared" si="57"/>
        <v>0</v>
      </c>
      <c r="M251" s="16">
        <f t="shared" si="58"/>
        <v>0</v>
      </c>
      <c r="N251" s="38">
        <f t="shared" si="50"/>
        <v>46672.560000000019</v>
      </c>
      <c r="O251" s="38">
        <f t="shared" si="51"/>
        <v>16022.570000000002</v>
      </c>
      <c r="P251" s="38">
        <f t="shared" si="52"/>
        <v>8542.6899999999987</v>
      </c>
      <c r="Q251" s="38">
        <f t="shared" si="53"/>
        <v>551.02</v>
      </c>
      <c r="R251" s="38">
        <f t="shared" si="74"/>
        <v>10024.49</v>
      </c>
      <c r="S251" s="38">
        <f t="shared" si="74"/>
        <v>217.87</v>
      </c>
      <c r="T251" s="38">
        <f t="shared" si="74"/>
        <v>3500</v>
      </c>
      <c r="U251" s="38">
        <f t="shared" si="74"/>
        <v>353.68</v>
      </c>
      <c r="V251" s="70">
        <f t="shared" si="59"/>
        <v>33481.220000000016</v>
      </c>
      <c r="W251" s="19">
        <f t="shared" si="54"/>
        <v>8189.0099999999984</v>
      </c>
      <c r="AA251" s="2">
        <v>716.4</v>
      </c>
      <c r="BK251" t="s">
        <v>340</v>
      </c>
      <c r="BL251" s="31" t="str">
        <f t="shared" si="60"/>
        <v>-</v>
      </c>
      <c r="BM251" s="7" t="str">
        <f t="shared" si="61"/>
        <v>-</v>
      </c>
    </row>
    <row r="252" spans="1:65" x14ac:dyDescent="0.2">
      <c r="A252" s="12">
        <v>42429</v>
      </c>
      <c r="B252" s="10" t="s">
        <v>210</v>
      </c>
      <c r="C252" s="55" t="s">
        <v>86</v>
      </c>
      <c r="G252" s="2">
        <v>291.13</v>
      </c>
      <c r="J252" s="16">
        <f t="shared" si="56"/>
        <v>291.13</v>
      </c>
      <c r="L252" s="16">
        <f t="shared" si="57"/>
        <v>0</v>
      </c>
      <c r="M252" s="16">
        <f t="shared" si="58"/>
        <v>0</v>
      </c>
      <c r="N252" s="38">
        <f t="shared" si="50"/>
        <v>46963.690000000017</v>
      </c>
      <c r="O252" s="38">
        <f t="shared" si="51"/>
        <v>16022.570000000002</v>
      </c>
      <c r="P252" s="38">
        <f t="shared" si="52"/>
        <v>8542.6899999999987</v>
      </c>
      <c r="Q252" s="38">
        <f t="shared" si="53"/>
        <v>551.02</v>
      </c>
      <c r="R252" s="38">
        <f t="shared" si="74"/>
        <v>10024.49</v>
      </c>
      <c r="S252" s="38">
        <f t="shared" si="74"/>
        <v>217.87</v>
      </c>
      <c r="T252" s="38">
        <f t="shared" si="74"/>
        <v>3500</v>
      </c>
      <c r="U252" s="38">
        <f t="shared" si="74"/>
        <v>353.68</v>
      </c>
      <c r="V252" s="70">
        <f t="shared" si="59"/>
        <v>33772.350000000013</v>
      </c>
      <c r="W252" s="19">
        <f t="shared" si="54"/>
        <v>8189.0099999999984</v>
      </c>
      <c r="AA252" s="2">
        <v>291.13</v>
      </c>
      <c r="BK252" t="s">
        <v>341</v>
      </c>
      <c r="BL252" s="31" t="str">
        <f t="shared" si="60"/>
        <v>-</v>
      </c>
      <c r="BM252" s="7" t="str">
        <f t="shared" si="61"/>
        <v>-</v>
      </c>
    </row>
    <row r="253" spans="1:65" x14ac:dyDescent="0.2">
      <c r="A253" s="12">
        <v>42432</v>
      </c>
      <c r="B253" s="10" t="s">
        <v>210</v>
      </c>
      <c r="C253" s="55" t="s">
        <v>86</v>
      </c>
      <c r="G253" s="2">
        <v>291.13</v>
      </c>
      <c r="J253" s="16">
        <f t="shared" si="56"/>
        <v>291.13</v>
      </c>
      <c r="L253" s="16">
        <f t="shared" si="57"/>
        <v>0</v>
      </c>
      <c r="M253" s="16">
        <f t="shared" si="58"/>
        <v>0</v>
      </c>
      <c r="N253" s="38">
        <f t="shared" si="50"/>
        <v>47254.820000000014</v>
      </c>
      <c r="O253" s="38">
        <f t="shared" si="51"/>
        <v>16022.570000000002</v>
      </c>
      <c r="P253" s="38">
        <f t="shared" si="52"/>
        <v>8542.6899999999987</v>
      </c>
      <c r="Q253" s="38">
        <f t="shared" si="53"/>
        <v>551.02</v>
      </c>
      <c r="R253" s="38">
        <f t="shared" si="74"/>
        <v>10024.49</v>
      </c>
      <c r="S253" s="38">
        <f t="shared" si="74"/>
        <v>217.87</v>
      </c>
      <c r="T253" s="38">
        <f t="shared" si="74"/>
        <v>3500</v>
      </c>
      <c r="U253" s="38">
        <f t="shared" si="74"/>
        <v>353.68</v>
      </c>
      <c r="V253" s="70">
        <f t="shared" si="59"/>
        <v>34063.48000000001</v>
      </c>
      <c r="W253" s="19">
        <f t="shared" si="54"/>
        <v>8189.0099999999984</v>
      </c>
      <c r="AA253" s="2">
        <v>291.13</v>
      </c>
      <c r="BK253" t="s">
        <v>342</v>
      </c>
      <c r="BL253" s="31" t="str">
        <f t="shared" si="60"/>
        <v>-</v>
      </c>
      <c r="BM253" s="7" t="str">
        <f t="shared" si="61"/>
        <v>-</v>
      </c>
    </row>
    <row r="254" spans="1:65" x14ac:dyDescent="0.2">
      <c r="A254" s="12">
        <v>42436</v>
      </c>
      <c r="B254" s="10" t="s">
        <v>303</v>
      </c>
      <c r="C254" s="55" t="s">
        <v>343</v>
      </c>
      <c r="D254" s="2">
        <v>51.65</v>
      </c>
      <c r="J254" s="16">
        <f t="shared" si="56"/>
        <v>-51.65</v>
      </c>
      <c r="L254" s="16">
        <f t="shared" si="57"/>
        <v>0</v>
      </c>
      <c r="M254" s="16">
        <f t="shared" si="58"/>
        <v>0</v>
      </c>
      <c r="N254" s="38">
        <f t="shared" si="50"/>
        <v>47203.170000000013</v>
      </c>
      <c r="O254" s="38">
        <f t="shared" si="51"/>
        <v>16022.570000000002</v>
      </c>
      <c r="P254" s="38">
        <f t="shared" si="52"/>
        <v>8542.6899999999987</v>
      </c>
      <c r="Q254" s="38">
        <f t="shared" si="53"/>
        <v>551.02</v>
      </c>
      <c r="R254" s="38">
        <f t="shared" si="74"/>
        <v>10024.49</v>
      </c>
      <c r="S254" s="38">
        <f t="shared" si="74"/>
        <v>217.87</v>
      </c>
      <c r="T254" s="38">
        <f t="shared" si="74"/>
        <v>3500</v>
      </c>
      <c r="U254" s="38">
        <f t="shared" si="74"/>
        <v>353.68</v>
      </c>
      <c r="V254" s="70">
        <f t="shared" si="59"/>
        <v>34011.830000000009</v>
      </c>
      <c r="W254" s="19">
        <f t="shared" si="54"/>
        <v>8189.0099999999984</v>
      </c>
      <c r="BH254" s="2">
        <v>51.65</v>
      </c>
      <c r="BK254" t="s">
        <v>344</v>
      </c>
      <c r="BL254" s="31" t="str">
        <f t="shared" si="60"/>
        <v>-</v>
      </c>
      <c r="BM254" s="7" t="str">
        <f t="shared" si="61"/>
        <v>-</v>
      </c>
    </row>
    <row r="255" spans="1:65" x14ac:dyDescent="0.2">
      <c r="A255" s="12">
        <v>42436</v>
      </c>
      <c r="B255" s="10" t="s">
        <v>303</v>
      </c>
      <c r="C255" s="55" t="s">
        <v>345</v>
      </c>
      <c r="H255" s="2">
        <v>51.65</v>
      </c>
      <c r="J255" s="16">
        <f t="shared" si="56"/>
        <v>0</v>
      </c>
      <c r="L255" s="16">
        <f t="shared" si="57"/>
        <v>51.65</v>
      </c>
      <c r="M255" s="16">
        <f t="shared" si="58"/>
        <v>0</v>
      </c>
      <c r="N255" s="38">
        <f t="shared" si="50"/>
        <v>47203.170000000013</v>
      </c>
      <c r="O255" s="38">
        <f t="shared" si="51"/>
        <v>16022.570000000002</v>
      </c>
      <c r="P255" s="38">
        <f t="shared" si="52"/>
        <v>8594.3399999999983</v>
      </c>
      <c r="Q255" s="38">
        <f t="shared" si="53"/>
        <v>551.02</v>
      </c>
      <c r="R255" s="38">
        <f t="shared" si="74"/>
        <v>10024.49</v>
      </c>
      <c r="S255" s="38">
        <f t="shared" si="74"/>
        <v>217.87</v>
      </c>
      <c r="T255" s="38">
        <f t="shared" si="74"/>
        <v>3500</v>
      </c>
      <c r="U255" s="38">
        <f t="shared" si="74"/>
        <v>353.68</v>
      </c>
      <c r="V255" s="70">
        <f t="shared" si="59"/>
        <v>34011.830000000009</v>
      </c>
      <c r="W255" s="19">
        <f t="shared" si="54"/>
        <v>8240.659999999998</v>
      </c>
      <c r="AC255" s="2">
        <v>51.65</v>
      </c>
      <c r="BK255" t="s">
        <v>346</v>
      </c>
      <c r="BL255" s="31" t="str">
        <f t="shared" si="60"/>
        <v>-</v>
      </c>
      <c r="BM255" s="7" t="str">
        <f t="shared" si="61"/>
        <v>-</v>
      </c>
    </row>
    <row r="256" spans="1:65" x14ac:dyDescent="0.2">
      <c r="A256" s="12">
        <v>42436</v>
      </c>
      <c r="B256" s="10" t="s">
        <v>112</v>
      </c>
      <c r="C256" s="55" t="s">
        <v>230</v>
      </c>
      <c r="E256" s="2">
        <v>158.24</v>
      </c>
      <c r="J256" s="16">
        <f t="shared" si="56"/>
        <v>0</v>
      </c>
      <c r="L256" s="16">
        <f t="shared" si="57"/>
        <v>-158.24</v>
      </c>
      <c r="M256" s="16">
        <f t="shared" si="58"/>
        <v>0</v>
      </c>
      <c r="N256" s="38">
        <f t="shared" ref="N256:N282" si="75">N255+J256</f>
        <v>47203.170000000013</v>
      </c>
      <c r="O256" s="38">
        <f t="shared" ref="O256:O282" si="76">O255+K256</f>
        <v>16022.570000000002</v>
      </c>
      <c r="P256" s="38">
        <f t="shared" ref="P256:P282" si="77">P255+L256</f>
        <v>8436.0999999999985</v>
      </c>
      <c r="Q256" s="38">
        <f t="shared" ref="Q256:Q282" si="78">Q255+M256</f>
        <v>551.02</v>
      </c>
      <c r="R256" s="38">
        <f t="shared" si="74"/>
        <v>10024.49</v>
      </c>
      <c r="S256" s="38">
        <f t="shared" si="74"/>
        <v>217.87</v>
      </c>
      <c r="T256" s="38">
        <f t="shared" si="74"/>
        <v>3500</v>
      </c>
      <c r="U256" s="38">
        <f t="shared" si="74"/>
        <v>353.68</v>
      </c>
      <c r="V256" s="70">
        <f t="shared" si="59"/>
        <v>34011.830000000009</v>
      </c>
      <c r="W256" s="19">
        <f t="shared" ref="W256:W282" si="79">SUM(P256-U256)</f>
        <v>8082.4199999999983</v>
      </c>
      <c r="BG256" s="2">
        <v>158.24</v>
      </c>
      <c r="BK256" t="s">
        <v>347</v>
      </c>
      <c r="BL256" s="31" t="str">
        <f t="shared" si="60"/>
        <v>-</v>
      </c>
      <c r="BM256" s="7" t="str">
        <f t="shared" si="61"/>
        <v>-</v>
      </c>
    </row>
    <row r="257" spans="1:65" x14ac:dyDescent="0.2">
      <c r="A257" s="12">
        <v>42436</v>
      </c>
      <c r="B257" s="10" t="s">
        <v>112</v>
      </c>
      <c r="C257" s="55" t="s">
        <v>348</v>
      </c>
      <c r="D257" s="2">
        <v>99</v>
      </c>
      <c r="J257" s="16">
        <f t="shared" si="56"/>
        <v>-99</v>
      </c>
      <c r="L257" s="16">
        <f t="shared" si="57"/>
        <v>0</v>
      </c>
      <c r="M257" s="16">
        <f t="shared" si="58"/>
        <v>0</v>
      </c>
      <c r="N257" s="38">
        <f t="shared" si="75"/>
        <v>47104.170000000013</v>
      </c>
      <c r="O257" s="38">
        <f t="shared" si="76"/>
        <v>16022.570000000002</v>
      </c>
      <c r="P257" s="38">
        <f t="shared" si="77"/>
        <v>8436.0999999999985</v>
      </c>
      <c r="Q257" s="38">
        <f t="shared" si="78"/>
        <v>551.02</v>
      </c>
      <c r="R257" s="38">
        <f t="shared" ref="R257:U272" si="80">R256</f>
        <v>10024.49</v>
      </c>
      <c r="S257" s="38">
        <f t="shared" si="80"/>
        <v>217.87</v>
      </c>
      <c r="T257" s="38">
        <f t="shared" si="80"/>
        <v>3500</v>
      </c>
      <c r="U257" s="38">
        <f t="shared" si="80"/>
        <v>353.68</v>
      </c>
      <c r="V257" s="70">
        <f t="shared" si="59"/>
        <v>33912.830000000009</v>
      </c>
      <c r="W257" s="19">
        <f t="shared" si="79"/>
        <v>8082.4199999999983</v>
      </c>
      <c r="AX257" s="2">
        <v>82.5</v>
      </c>
      <c r="BH257" s="2">
        <v>16.5</v>
      </c>
      <c r="BK257" t="s">
        <v>349</v>
      </c>
      <c r="BL257" s="31" t="str">
        <f t="shared" si="60"/>
        <v>-</v>
      </c>
      <c r="BM257" s="7" t="str">
        <f t="shared" si="61"/>
        <v>-</v>
      </c>
    </row>
    <row r="258" spans="1:65" x14ac:dyDescent="0.2">
      <c r="A258" s="12">
        <v>42439</v>
      </c>
      <c r="B258" s="10" t="s">
        <v>350</v>
      </c>
      <c r="C258" s="55" t="s">
        <v>351</v>
      </c>
      <c r="G258" s="2">
        <v>11.25</v>
      </c>
      <c r="J258" s="16">
        <f t="shared" si="56"/>
        <v>11.25</v>
      </c>
      <c r="L258" s="16">
        <f t="shared" si="57"/>
        <v>0</v>
      </c>
      <c r="M258" s="16">
        <f t="shared" si="58"/>
        <v>0</v>
      </c>
      <c r="N258" s="38">
        <f t="shared" si="75"/>
        <v>47115.420000000013</v>
      </c>
      <c r="O258" s="38">
        <f t="shared" si="76"/>
        <v>16022.570000000002</v>
      </c>
      <c r="P258" s="38">
        <f t="shared" si="77"/>
        <v>8436.0999999999985</v>
      </c>
      <c r="Q258" s="38">
        <f t="shared" si="78"/>
        <v>551.02</v>
      </c>
      <c r="R258" s="38">
        <f t="shared" si="80"/>
        <v>10024.49</v>
      </c>
      <c r="S258" s="38">
        <f t="shared" si="80"/>
        <v>217.87</v>
      </c>
      <c r="T258" s="38">
        <f t="shared" si="80"/>
        <v>3500</v>
      </c>
      <c r="U258" s="38">
        <f t="shared" si="80"/>
        <v>353.68</v>
      </c>
      <c r="V258" s="70">
        <f t="shared" si="59"/>
        <v>33924.080000000009</v>
      </c>
      <c r="W258" s="19">
        <f t="shared" si="79"/>
        <v>8082.4199999999983</v>
      </c>
      <c r="AC258" s="2">
        <v>11.25</v>
      </c>
      <c r="BK258" t="s">
        <v>339</v>
      </c>
      <c r="BL258" s="31" t="str">
        <f t="shared" si="60"/>
        <v>-</v>
      </c>
      <c r="BM258" s="7" t="str">
        <f t="shared" si="61"/>
        <v>-</v>
      </c>
    </row>
    <row r="259" spans="1:65" x14ac:dyDescent="0.2">
      <c r="A259" s="12">
        <v>42440</v>
      </c>
      <c r="B259" s="10" t="s">
        <v>210</v>
      </c>
      <c r="C259" s="55" t="s">
        <v>352</v>
      </c>
      <c r="H259" s="2">
        <v>300</v>
      </c>
      <c r="J259" s="16">
        <f t="shared" si="56"/>
        <v>0</v>
      </c>
      <c r="L259" s="16">
        <f t="shared" si="57"/>
        <v>300</v>
      </c>
      <c r="M259" s="16">
        <f t="shared" si="58"/>
        <v>0</v>
      </c>
      <c r="N259" s="38">
        <f t="shared" si="75"/>
        <v>47115.420000000013</v>
      </c>
      <c r="O259" s="38">
        <f t="shared" si="76"/>
        <v>16022.570000000002</v>
      </c>
      <c r="P259" s="38">
        <f t="shared" si="77"/>
        <v>8736.0999999999985</v>
      </c>
      <c r="Q259" s="38">
        <f t="shared" si="78"/>
        <v>551.02</v>
      </c>
      <c r="R259" s="38">
        <f t="shared" si="80"/>
        <v>10024.49</v>
      </c>
      <c r="S259" s="38">
        <f t="shared" si="80"/>
        <v>217.87</v>
      </c>
      <c r="T259" s="38">
        <f t="shared" si="80"/>
        <v>3500</v>
      </c>
      <c r="U259" s="38">
        <f t="shared" si="80"/>
        <v>353.68</v>
      </c>
      <c r="V259" s="70">
        <f t="shared" si="59"/>
        <v>33924.080000000009</v>
      </c>
      <c r="W259" s="19">
        <f t="shared" si="79"/>
        <v>8382.4199999999983</v>
      </c>
      <c r="AD259" s="2">
        <v>300</v>
      </c>
      <c r="BK259" t="s">
        <v>353</v>
      </c>
      <c r="BL259" s="31" t="str">
        <f t="shared" si="60"/>
        <v>-</v>
      </c>
      <c r="BM259" s="7" t="str">
        <f t="shared" si="61"/>
        <v>-</v>
      </c>
    </row>
    <row r="260" spans="1:65" x14ac:dyDescent="0.2">
      <c r="A260" s="12">
        <v>42443</v>
      </c>
      <c r="B260" s="10">
        <v>300360</v>
      </c>
      <c r="C260" s="55" t="s">
        <v>90</v>
      </c>
      <c r="D260" s="2">
        <v>61.2</v>
      </c>
      <c r="J260" s="16">
        <f t="shared" si="56"/>
        <v>-61.2</v>
      </c>
      <c r="L260" s="16">
        <f t="shared" si="57"/>
        <v>0</v>
      </c>
      <c r="M260" s="16">
        <f t="shared" si="58"/>
        <v>0</v>
      </c>
      <c r="N260" s="38">
        <f t="shared" si="75"/>
        <v>47054.220000000016</v>
      </c>
      <c r="O260" s="38">
        <f t="shared" si="76"/>
        <v>16022.570000000002</v>
      </c>
      <c r="P260" s="38">
        <f t="shared" si="77"/>
        <v>8736.0999999999985</v>
      </c>
      <c r="Q260" s="38">
        <f t="shared" si="78"/>
        <v>551.02</v>
      </c>
      <c r="R260" s="38">
        <f t="shared" si="80"/>
        <v>10024.49</v>
      </c>
      <c r="S260" s="38">
        <f t="shared" si="80"/>
        <v>217.87</v>
      </c>
      <c r="T260" s="38">
        <f t="shared" si="80"/>
        <v>3500</v>
      </c>
      <c r="U260" s="38">
        <f t="shared" si="80"/>
        <v>353.68</v>
      </c>
      <c r="V260" s="70">
        <f t="shared" si="59"/>
        <v>33862.880000000012</v>
      </c>
      <c r="W260" s="19">
        <f t="shared" si="79"/>
        <v>8382.4199999999983</v>
      </c>
      <c r="AI260" s="2">
        <v>61.2</v>
      </c>
      <c r="BK260" t="s">
        <v>354</v>
      </c>
      <c r="BL260" s="31" t="str">
        <f t="shared" si="60"/>
        <v>-</v>
      </c>
      <c r="BM260" s="7" t="str">
        <f t="shared" si="61"/>
        <v>-</v>
      </c>
    </row>
    <row r="261" spans="1:65" x14ac:dyDescent="0.2">
      <c r="A261" s="12">
        <v>42443</v>
      </c>
      <c r="B261" s="10" t="s">
        <v>112</v>
      </c>
      <c r="C261" s="55" t="s">
        <v>105</v>
      </c>
      <c r="D261" s="2">
        <v>617.71</v>
      </c>
      <c r="J261" s="16">
        <f t="shared" si="56"/>
        <v>-617.71</v>
      </c>
      <c r="L261" s="16">
        <f t="shared" si="57"/>
        <v>0</v>
      </c>
      <c r="M261" s="16">
        <f t="shared" si="58"/>
        <v>0</v>
      </c>
      <c r="N261" s="38">
        <f t="shared" si="75"/>
        <v>46436.510000000017</v>
      </c>
      <c r="O261" s="38">
        <f t="shared" si="76"/>
        <v>16022.570000000002</v>
      </c>
      <c r="P261" s="38">
        <f t="shared" si="77"/>
        <v>8736.0999999999985</v>
      </c>
      <c r="Q261" s="38">
        <f t="shared" si="78"/>
        <v>551.02</v>
      </c>
      <c r="R261" s="38">
        <f t="shared" si="80"/>
        <v>10024.49</v>
      </c>
      <c r="S261" s="38">
        <f t="shared" si="80"/>
        <v>217.87</v>
      </c>
      <c r="T261" s="38">
        <f t="shared" si="80"/>
        <v>3500</v>
      </c>
      <c r="U261" s="38">
        <f t="shared" si="80"/>
        <v>353.68</v>
      </c>
      <c r="V261" s="70">
        <f t="shared" si="59"/>
        <v>33245.170000000013</v>
      </c>
      <c r="W261" s="19">
        <f t="shared" si="79"/>
        <v>8382.4199999999983</v>
      </c>
      <c r="BD261" s="2">
        <v>617.71</v>
      </c>
      <c r="BK261" t="s">
        <v>355</v>
      </c>
      <c r="BL261" s="31" t="str">
        <f t="shared" si="60"/>
        <v>-</v>
      </c>
      <c r="BM261" s="7" t="str">
        <f t="shared" si="61"/>
        <v>-</v>
      </c>
    </row>
    <row r="262" spans="1:65" x14ac:dyDescent="0.2">
      <c r="A262" s="12">
        <v>42443</v>
      </c>
      <c r="B262" s="10" t="s">
        <v>112</v>
      </c>
      <c r="C262" s="55" t="s">
        <v>356</v>
      </c>
      <c r="D262" s="2">
        <v>79.989999999999995</v>
      </c>
      <c r="J262" s="16">
        <f t="shared" si="56"/>
        <v>-79.989999999999995</v>
      </c>
      <c r="L262" s="16">
        <f t="shared" si="57"/>
        <v>0</v>
      </c>
      <c r="M262" s="16">
        <f t="shared" si="58"/>
        <v>0</v>
      </c>
      <c r="N262" s="38">
        <f t="shared" si="75"/>
        <v>46356.520000000019</v>
      </c>
      <c r="O262" s="38">
        <f t="shared" si="76"/>
        <v>16022.570000000002</v>
      </c>
      <c r="P262" s="38">
        <f t="shared" si="77"/>
        <v>8736.0999999999985</v>
      </c>
      <c r="Q262" s="38">
        <f t="shared" si="78"/>
        <v>551.02</v>
      </c>
      <c r="R262" s="38">
        <f t="shared" si="80"/>
        <v>10024.49</v>
      </c>
      <c r="S262" s="38">
        <f t="shared" si="80"/>
        <v>217.87</v>
      </c>
      <c r="T262" s="38">
        <f t="shared" si="80"/>
        <v>3500</v>
      </c>
      <c r="U262" s="38">
        <f t="shared" si="80"/>
        <v>353.68</v>
      </c>
      <c r="V262" s="70">
        <f t="shared" si="59"/>
        <v>33165.180000000015</v>
      </c>
      <c r="W262" s="19">
        <f t="shared" si="79"/>
        <v>8382.4199999999983</v>
      </c>
      <c r="AG262" s="2">
        <v>66.650000000000006</v>
      </c>
      <c r="BH262" s="2">
        <v>13.34</v>
      </c>
      <c r="BK262" t="s">
        <v>357</v>
      </c>
      <c r="BL262" s="31" t="str">
        <f t="shared" si="60"/>
        <v>-</v>
      </c>
      <c r="BM262" s="7" t="str">
        <f t="shared" si="61"/>
        <v>-</v>
      </c>
    </row>
    <row r="263" spans="1:65" x14ac:dyDescent="0.2">
      <c r="A263" s="12">
        <v>42443</v>
      </c>
      <c r="B263" s="10" t="s">
        <v>112</v>
      </c>
      <c r="C263" s="55" t="s">
        <v>105</v>
      </c>
      <c r="D263" s="2">
        <v>82.33</v>
      </c>
      <c r="J263" s="16">
        <f t="shared" si="56"/>
        <v>-82.33</v>
      </c>
      <c r="L263" s="16">
        <f t="shared" si="57"/>
        <v>0</v>
      </c>
      <c r="M263" s="16">
        <f t="shared" si="58"/>
        <v>0</v>
      </c>
      <c r="N263" s="38">
        <f t="shared" si="75"/>
        <v>46274.190000000017</v>
      </c>
      <c r="O263" s="38">
        <f t="shared" si="76"/>
        <v>16022.570000000002</v>
      </c>
      <c r="P263" s="38">
        <f t="shared" si="77"/>
        <v>8736.0999999999985</v>
      </c>
      <c r="Q263" s="38">
        <f t="shared" si="78"/>
        <v>551.02</v>
      </c>
      <c r="R263" s="38">
        <f t="shared" si="80"/>
        <v>10024.49</v>
      </c>
      <c r="S263" s="38">
        <f t="shared" si="80"/>
        <v>217.87</v>
      </c>
      <c r="T263" s="38">
        <f t="shared" si="80"/>
        <v>3500</v>
      </c>
      <c r="U263" s="38">
        <f t="shared" si="80"/>
        <v>353.68</v>
      </c>
      <c r="V263" s="70">
        <f t="shared" si="59"/>
        <v>33082.850000000013</v>
      </c>
      <c r="W263" s="19">
        <f t="shared" si="79"/>
        <v>8382.4199999999983</v>
      </c>
      <c r="BC263" s="2">
        <v>82.33</v>
      </c>
      <c r="BK263" t="s">
        <v>358</v>
      </c>
      <c r="BL263" s="31" t="str">
        <f t="shared" si="60"/>
        <v>-</v>
      </c>
      <c r="BM263" s="7" t="str">
        <f t="shared" si="61"/>
        <v>-</v>
      </c>
    </row>
    <row r="264" spans="1:65" x14ac:dyDescent="0.2">
      <c r="A264" s="12">
        <v>42443</v>
      </c>
      <c r="B264" s="10" t="s">
        <v>112</v>
      </c>
      <c r="C264" s="55" t="s">
        <v>103</v>
      </c>
      <c r="D264" s="2">
        <v>51.53</v>
      </c>
      <c r="J264" s="16">
        <f t="shared" si="56"/>
        <v>-51.53</v>
      </c>
      <c r="L264" s="16">
        <f t="shared" si="57"/>
        <v>0</v>
      </c>
      <c r="M264" s="16">
        <f t="shared" si="58"/>
        <v>0</v>
      </c>
      <c r="N264" s="38">
        <f t="shared" si="75"/>
        <v>46222.660000000018</v>
      </c>
      <c r="O264" s="38">
        <f t="shared" si="76"/>
        <v>16022.570000000002</v>
      </c>
      <c r="P264" s="38">
        <f t="shared" si="77"/>
        <v>8736.0999999999985</v>
      </c>
      <c r="Q264" s="38">
        <f t="shared" si="78"/>
        <v>551.02</v>
      </c>
      <c r="R264" s="38">
        <f t="shared" si="80"/>
        <v>10024.49</v>
      </c>
      <c r="S264" s="38">
        <f t="shared" si="80"/>
        <v>217.87</v>
      </c>
      <c r="T264" s="38">
        <f t="shared" si="80"/>
        <v>3500</v>
      </c>
      <c r="U264" s="38">
        <f t="shared" si="80"/>
        <v>353.68</v>
      </c>
      <c r="V264" s="70">
        <f t="shared" si="59"/>
        <v>33031.320000000014</v>
      </c>
      <c r="W264" s="19">
        <f t="shared" si="79"/>
        <v>8382.4199999999983</v>
      </c>
      <c r="AJ264" s="2">
        <v>51.53</v>
      </c>
      <c r="BK264" t="s">
        <v>359</v>
      </c>
      <c r="BL264" s="31" t="str">
        <f t="shared" si="60"/>
        <v>-</v>
      </c>
      <c r="BM264" s="7" t="str">
        <f t="shared" si="61"/>
        <v>-</v>
      </c>
    </row>
    <row r="265" spans="1:65" x14ac:dyDescent="0.2">
      <c r="A265" s="12">
        <v>42443</v>
      </c>
      <c r="B265" s="10" t="s">
        <v>112</v>
      </c>
      <c r="C265" s="55" t="s">
        <v>189</v>
      </c>
      <c r="D265" s="2">
        <v>6480</v>
      </c>
      <c r="J265" s="16">
        <f t="shared" si="56"/>
        <v>-6480</v>
      </c>
      <c r="L265" s="16">
        <f t="shared" si="57"/>
        <v>0</v>
      </c>
      <c r="M265" s="16">
        <f t="shared" si="58"/>
        <v>0</v>
      </c>
      <c r="N265" s="38">
        <f t="shared" si="75"/>
        <v>39742.660000000018</v>
      </c>
      <c r="O265" s="38">
        <f t="shared" si="76"/>
        <v>16022.570000000002</v>
      </c>
      <c r="P265" s="38">
        <f t="shared" si="77"/>
        <v>8736.0999999999985</v>
      </c>
      <c r="Q265" s="38">
        <f t="shared" si="78"/>
        <v>551.02</v>
      </c>
      <c r="R265" s="38">
        <f t="shared" si="80"/>
        <v>10024.49</v>
      </c>
      <c r="S265" s="38">
        <f t="shared" si="80"/>
        <v>217.87</v>
      </c>
      <c r="T265" s="38">
        <v>0</v>
      </c>
      <c r="U265" s="38">
        <f t="shared" si="80"/>
        <v>353.68</v>
      </c>
      <c r="V265" s="70">
        <f t="shared" si="59"/>
        <v>30051.320000000018</v>
      </c>
      <c r="W265" s="19">
        <f t="shared" si="79"/>
        <v>8382.4199999999983</v>
      </c>
      <c r="BA265" s="2">
        <v>5400</v>
      </c>
      <c r="BH265" s="2">
        <v>1080</v>
      </c>
      <c r="BK265" t="s">
        <v>360</v>
      </c>
      <c r="BL265" s="31" t="str">
        <f t="shared" si="60"/>
        <v>-</v>
      </c>
      <c r="BM265" s="7" t="str">
        <f t="shared" si="61"/>
        <v>-</v>
      </c>
    </row>
    <row r="266" spans="1:65" x14ac:dyDescent="0.2">
      <c r="A266" s="12">
        <v>42443</v>
      </c>
      <c r="B266" s="10" t="s">
        <v>112</v>
      </c>
      <c r="C266" s="55" t="s">
        <v>361</v>
      </c>
      <c r="D266" s="2">
        <v>73.31</v>
      </c>
      <c r="J266" s="16">
        <f t="shared" si="56"/>
        <v>-73.31</v>
      </c>
      <c r="L266" s="16">
        <f t="shared" si="57"/>
        <v>0</v>
      </c>
      <c r="M266" s="16">
        <f t="shared" si="58"/>
        <v>0</v>
      </c>
      <c r="N266" s="38">
        <f t="shared" si="75"/>
        <v>39669.35000000002</v>
      </c>
      <c r="O266" s="38">
        <f t="shared" si="76"/>
        <v>16022.570000000002</v>
      </c>
      <c r="P266" s="38">
        <f t="shared" si="77"/>
        <v>8736.0999999999985</v>
      </c>
      <c r="Q266" s="38">
        <f t="shared" si="78"/>
        <v>551.02</v>
      </c>
      <c r="R266" s="38">
        <f t="shared" si="80"/>
        <v>10024.49</v>
      </c>
      <c r="S266" s="38">
        <f t="shared" si="80"/>
        <v>217.87</v>
      </c>
      <c r="T266" s="38">
        <f t="shared" si="80"/>
        <v>0</v>
      </c>
      <c r="U266" s="38">
        <f t="shared" si="80"/>
        <v>353.68</v>
      </c>
      <c r="V266" s="70">
        <f t="shared" si="59"/>
        <v>29978.01000000002</v>
      </c>
      <c r="W266" s="19">
        <f t="shared" si="79"/>
        <v>8382.4199999999983</v>
      </c>
      <c r="BH266" s="2">
        <v>12.22</v>
      </c>
      <c r="BI266" s="2">
        <v>61.09</v>
      </c>
      <c r="BK266" t="s">
        <v>362</v>
      </c>
      <c r="BL266" s="31" t="str">
        <f t="shared" si="60"/>
        <v>-</v>
      </c>
      <c r="BM266" s="7" t="str">
        <f t="shared" si="61"/>
        <v>-</v>
      </c>
    </row>
    <row r="267" spans="1:65" x14ac:dyDescent="0.2">
      <c r="A267" s="12">
        <v>42443</v>
      </c>
      <c r="B267" s="10" t="s">
        <v>112</v>
      </c>
      <c r="C267" s="55" t="s">
        <v>363</v>
      </c>
      <c r="D267" s="2">
        <v>53.4</v>
      </c>
      <c r="J267" s="16">
        <f t="shared" si="56"/>
        <v>-53.4</v>
      </c>
      <c r="L267" s="16">
        <f t="shared" si="57"/>
        <v>0</v>
      </c>
      <c r="M267" s="16">
        <f t="shared" si="58"/>
        <v>0</v>
      </c>
      <c r="N267" s="38">
        <f t="shared" si="75"/>
        <v>39615.950000000019</v>
      </c>
      <c r="O267" s="38">
        <f t="shared" si="76"/>
        <v>16022.570000000002</v>
      </c>
      <c r="P267" s="38">
        <f t="shared" si="77"/>
        <v>8736.0999999999985</v>
      </c>
      <c r="Q267" s="38">
        <f t="shared" si="78"/>
        <v>551.02</v>
      </c>
      <c r="R267" s="38">
        <f t="shared" si="80"/>
        <v>10024.49</v>
      </c>
      <c r="S267" s="38">
        <f t="shared" si="80"/>
        <v>217.87</v>
      </c>
      <c r="T267" s="38">
        <f t="shared" si="80"/>
        <v>0</v>
      </c>
      <c r="U267" s="38">
        <f t="shared" si="80"/>
        <v>353.68</v>
      </c>
      <c r="V267" s="70">
        <f t="shared" si="59"/>
        <v>29924.610000000019</v>
      </c>
      <c r="W267" s="19">
        <f t="shared" si="79"/>
        <v>8382.4199999999983</v>
      </c>
      <c r="AQ267" s="4">
        <v>44.5</v>
      </c>
      <c r="BH267" s="2">
        <v>8.9</v>
      </c>
      <c r="BK267" t="s">
        <v>364</v>
      </c>
      <c r="BL267" s="31" t="str">
        <f t="shared" si="60"/>
        <v>-</v>
      </c>
      <c r="BM267" s="7" t="str">
        <f t="shared" si="61"/>
        <v>-</v>
      </c>
    </row>
    <row r="268" spans="1:65" x14ac:dyDescent="0.2">
      <c r="A268" s="12">
        <v>42443</v>
      </c>
      <c r="B268" s="10">
        <v>300361</v>
      </c>
      <c r="C268" s="55" t="s">
        <v>365</v>
      </c>
      <c r="D268" s="2">
        <v>55.16</v>
      </c>
      <c r="J268" s="16">
        <f t="shared" si="56"/>
        <v>-55.16</v>
      </c>
      <c r="L268" s="16">
        <f t="shared" si="57"/>
        <v>0</v>
      </c>
      <c r="M268" s="16">
        <f t="shared" si="58"/>
        <v>0</v>
      </c>
      <c r="N268" s="38">
        <f t="shared" si="75"/>
        <v>39560.790000000015</v>
      </c>
      <c r="O268" s="38">
        <f t="shared" si="76"/>
        <v>16022.570000000002</v>
      </c>
      <c r="P268" s="38">
        <f t="shared" si="77"/>
        <v>8736.0999999999985</v>
      </c>
      <c r="Q268" s="38">
        <f t="shared" si="78"/>
        <v>551.02</v>
      </c>
      <c r="R268" s="38">
        <f t="shared" si="80"/>
        <v>10024.49</v>
      </c>
      <c r="S268" s="38">
        <v>162.71</v>
      </c>
      <c r="T268" s="38">
        <f t="shared" si="80"/>
        <v>0</v>
      </c>
      <c r="U268" s="38">
        <f t="shared" si="80"/>
        <v>353.68</v>
      </c>
      <c r="V268" s="70">
        <f t="shared" si="59"/>
        <v>29924.610000000015</v>
      </c>
      <c r="W268" s="19">
        <f t="shared" si="79"/>
        <v>8382.4199999999983</v>
      </c>
      <c r="BI268" s="2">
        <v>55.16</v>
      </c>
      <c r="BK268" t="s">
        <v>366</v>
      </c>
      <c r="BL268" s="31" t="str">
        <f t="shared" si="60"/>
        <v>-</v>
      </c>
      <c r="BM268" s="7" t="str">
        <f t="shared" si="61"/>
        <v>-</v>
      </c>
    </row>
    <row r="269" spans="1:65" x14ac:dyDescent="0.2">
      <c r="A269" s="12">
        <v>42443</v>
      </c>
      <c r="B269" s="10" t="s">
        <v>14</v>
      </c>
      <c r="C269" s="55" t="s">
        <v>324</v>
      </c>
      <c r="F269" s="2">
        <v>95.8</v>
      </c>
      <c r="J269" s="16">
        <f t="shared" si="56"/>
        <v>0</v>
      </c>
      <c r="L269" s="16">
        <f t="shared" si="57"/>
        <v>0</v>
      </c>
      <c r="M269" s="16">
        <f t="shared" si="58"/>
        <v>-95.8</v>
      </c>
      <c r="N269" s="38">
        <f t="shared" si="75"/>
        <v>39560.790000000015</v>
      </c>
      <c r="O269" s="38">
        <f t="shared" si="76"/>
        <v>16022.570000000002</v>
      </c>
      <c r="P269" s="38">
        <f t="shared" si="77"/>
        <v>8736.0999999999985</v>
      </c>
      <c r="Q269" s="38">
        <f t="shared" si="78"/>
        <v>455.21999999999997</v>
      </c>
      <c r="R269" s="38">
        <f t="shared" si="80"/>
        <v>10024.49</v>
      </c>
      <c r="S269" s="38">
        <f t="shared" si="80"/>
        <v>162.71</v>
      </c>
      <c r="T269" s="38">
        <f t="shared" si="80"/>
        <v>0</v>
      </c>
      <c r="U269" s="38">
        <f t="shared" si="80"/>
        <v>353.68</v>
      </c>
      <c r="V269" s="70">
        <f t="shared" ref="V269:V282" si="81">SUM(N269+Q269-R269-S269-T269)</f>
        <v>29828.810000000019</v>
      </c>
      <c r="W269" s="19">
        <f t="shared" si="79"/>
        <v>8382.4199999999983</v>
      </c>
      <c r="AX269" s="2">
        <v>79.8</v>
      </c>
      <c r="BH269" s="2">
        <v>16</v>
      </c>
      <c r="BK269" t="s">
        <v>367</v>
      </c>
      <c r="BL269" s="31" t="str">
        <f t="shared" si="60"/>
        <v>-</v>
      </c>
      <c r="BM269" s="7" t="str">
        <f t="shared" si="61"/>
        <v>-</v>
      </c>
    </row>
    <row r="270" spans="1:65" x14ac:dyDescent="0.2">
      <c r="A270" s="12">
        <v>42443</v>
      </c>
      <c r="B270" s="10" t="s">
        <v>112</v>
      </c>
      <c r="C270" s="55" t="s">
        <v>121</v>
      </c>
      <c r="E270" s="2">
        <v>109.9</v>
      </c>
      <c r="J270" s="16">
        <f t="shared" ref="J270:J282" si="82">IF(D270&gt;0,((D270)*-1),(G270))</f>
        <v>0</v>
      </c>
      <c r="L270" s="16">
        <f t="shared" ref="L270:L282" si="83">IF(E270&gt;0,((E270)*-1),(H270))</f>
        <v>-109.9</v>
      </c>
      <c r="M270" s="16">
        <f t="shared" ref="M270:M282" si="84">IF(F270&gt;0,((F270)*-1),(I270))</f>
        <v>0</v>
      </c>
      <c r="N270" s="38">
        <f t="shared" si="75"/>
        <v>39560.790000000015</v>
      </c>
      <c r="O270" s="38">
        <f t="shared" si="76"/>
        <v>16022.570000000002</v>
      </c>
      <c r="P270" s="38">
        <f t="shared" si="77"/>
        <v>8626.1999999999989</v>
      </c>
      <c r="Q270" s="38">
        <f t="shared" si="78"/>
        <v>455.21999999999997</v>
      </c>
      <c r="R270" s="38">
        <f t="shared" si="80"/>
        <v>10024.49</v>
      </c>
      <c r="S270" s="38">
        <f t="shared" si="80"/>
        <v>162.71</v>
      </c>
      <c r="T270" s="38">
        <f t="shared" si="80"/>
        <v>0</v>
      </c>
      <c r="U270" s="38">
        <f t="shared" si="80"/>
        <v>353.68</v>
      </c>
      <c r="V270" s="70">
        <f t="shared" si="81"/>
        <v>29828.810000000019</v>
      </c>
      <c r="W270" s="19">
        <f t="shared" si="79"/>
        <v>8272.5199999999986</v>
      </c>
      <c r="AM270" s="2">
        <v>109.9</v>
      </c>
      <c r="BK270" t="s">
        <v>368</v>
      </c>
      <c r="BL270" s="31" t="str">
        <f t="shared" ref="BL270:BL282" si="85">IF((D270-G270)+(E270-H270)+(F270-I270)=(-X270-Y270-Z270-AA270-AB270-AC270-AD270-AE270+AF270+AG270+AH270+AI270+AJ270+AK270+AL270+AM270+AN270+AO270+AP270+AQ270+AR270+AS270+AT270+AU270+AV270+AW270+AX270+AY270+AZ270+BA270+BB270+BC270+BD270+BE270+BF270+BG270+BH270+BI270+BJ270),"-","ERROR")</f>
        <v>-</v>
      </c>
      <c r="BM270" s="7" t="str">
        <f t="shared" ref="BM270:BM282" si="86">IF((D270-G270)+(E270-H270)+(F270-I270)=(-J270-K270-L270-M270),"-","ERROR")</f>
        <v>-</v>
      </c>
    </row>
    <row r="271" spans="1:65" x14ac:dyDescent="0.2">
      <c r="A271" s="12">
        <v>42443</v>
      </c>
      <c r="B271" s="10" t="s">
        <v>112</v>
      </c>
      <c r="C271" s="55" t="s">
        <v>105</v>
      </c>
      <c r="E271" s="2">
        <v>100.56</v>
      </c>
      <c r="J271" s="16">
        <f t="shared" si="82"/>
        <v>0</v>
      </c>
      <c r="L271" s="16">
        <f t="shared" si="83"/>
        <v>-100.56</v>
      </c>
      <c r="M271" s="16">
        <f t="shared" si="84"/>
        <v>0</v>
      </c>
      <c r="N271" s="38">
        <f t="shared" si="75"/>
        <v>39560.790000000015</v>
      </c>
      <c r="O271" s="38">
        <f t="shared" si="76"/>
        <v>16022.570000000002</v>
      </c>
      <c r="P271" s="38">
        <f t="shared" si="77"/>
        <v>8525.64</v>
      </c>
      <c r="Q271" s="38">
        <f t="shared" si="78"/>
        <v>455.21999999999997</v>
      </c>
      <c r="R271" s="38">
        <f t="shared" si="80"/>
        <v>10024.49</v>
      </c>
      <c r="S271" s="38">
        <f t="shared" si="80"/>
        <v>162.71</v>
      </c>
      <c r="T271" s="38">
        <f t="shared" si="80"/>
        <v>0</v>
      </c>
      <c r="U271" s="38">
        <f t="shared" si="80"/>
        <v>353.68</v>
      </c>
      <c r="V271" s="70">
        <f t="shared" si="81"/>
        <v>29828.810000000019</v>
      </c>
      <c r="W271" s="19">
        <f t="shared" si="79"/>
        <v>8171.9599999999991</v>
      </c>
      <c r="BD271" s="2">
        <v>100.56</v>
      </c>
      <c r="BK271" t="s">
        <v>369</v>
      </c>
      <c r="BL271" s="31" t="str">
        <f t="shared" si="85"/>
        <v>-</v>
      </c>
      <c r="BM271" s="7" t="str">
        <f t="shared" si="86"/>
        <v>-</v>
      </c>
    </row>
    <row r="272" spans="1:65" x14ac:dyDescent="0.2">
      <c r="A272" s="12">
        <v>42443</v>
      </c>
      <c r="B272" s="10" t="s">
        <v>112</v>
      </c>
      <c r="C272" s="55" t="s">
        <v>105</v>
      </c>
      <c r="E272" s="2">
        <v>1.59</v>
      </c>
      <c r="J272" s="16">
        <f t="shared" si="82"/>
        <v>0</v>
      </c>
      <c r="L272" s="16">
        <f t="shared" si="83"/>
        <v>-1.59</v>
      </c>
      <c r="M272" s="16">
        <f t="shared" si="84"/>
        <v>0</v>
      </c>
      <c r="N272" s="38">
        <f t="shared" si="75"/>
        <v>39560.790000000015</v>
      </c>
      <c r="O272" s="38">
        <f t="shared" si="76"/>
        <v>16022.570000000002</v>
      </c>
      <c r="P272" s="38">
        <f t="shared" si="77"/>
        <v>8524.0499999999993</v>
      </c>
      <c r="Q272" s="38">
        <f t="shared" si="78"/>
        <v>455.21999999999997</v>
      </c>
      <c r="R272" s="38">
        <f t="shared" si="80"/>
        <v>10024.49</v>
      </c>
      <c r="S272" s="38">
        <f t="shared" si="80"/>
        <v>162.71</v>
      </c>
      <c r="T272" s="38">
        <f t="shared" si="80"/>
        <v>0</v>
      </c>
      <c r="U272" s="38">
        <f t="shared" si="80"/>
        <v>353.68</v>
      </c>
      <c r="V272" s="70">
        <f t="shared" si="81"/>
        <v>29828.810000000019</v>
      </c>
      <c r="W272" s="19">
        <f t="shared" si="79"/>
        <v>8170.369999999999</v>
      </c>
      <c r="BC272" s="2">
        <v>1.59</v>
      </c>
      <c r="BK272" t="s">
        <v>370</v>
      </c>
      <c r="BL272" s="31" t="str">
        <f t="shared" si="85"/>
        <v>-</v>
      </c>
      <c r="BM272" s="7" t="str">
        <f t="shared" si="86"/>
        <v>-</v>
      </c>
    </row>
    <row r="273" spans="1:65" x14ac:dyDescent="0.2">
      <c r="A273" s="12">
        <v>42443</v>
      </c>
      <c r="B273" s="10" t="s">
        <v>112</v>
      </c>
      <c r="C273" s="55" t="s">
        <v>147</v>
      </c>
      <c r="E273" s="2">
        <v>58.2</v>
      </c>
      <c r="J273" s="16">
        <f t="shared" si="82"/>
        <v>0</v>
      </c>
      <c r="L273" s="16">
        <f t="shared" si="83"/>
        <v>-58.2</v>
      </c>
      <c r="M273" s="16">
        <f t="shared" si="84"/>
        <v>0</v>
      </c>
      <c r="N273" s="38">
        <f t="shared" si="75"/>
        <v>39560.790000000015</v>
      </c>
      <c r="O273" s="38">
        <f t="shared" si="76"/>
        <v>16022.570000000002</v>
      </c>
      <c r="P273" s="38">
        <f t="shared" si="77"/>
        <v>8465.8499999999985</v>
      </c>
      <c r="Q273" s="38">
        <f t="shared" si="78"/>
        <v>455.21999999999997</v>
      </c>
      <c r="R273" s="38">
        <f t="shared" ref="R273:U282" si="87">R272</f>
        <v>10024.49</v>
      </c>
      <c r="S273" s="38">
        <f t="shared" si="87"/>
        <v>162.71</v>
      </c>
      <c r="T273" s="38">
        <f t="shared" si="87"/>
        <v>0</v>
      </c>
      <c r="U273" s="38">
        <f t="shared" si="87"/>
        <v>353.68</v>
      </c>
      <c r="V273" s="70">
        <f t="shared" si="81"/>
        <v>29828.810000000019</v>
      </c>
      <c r="W273" s="19">
        <f t="shared" si="79"/>
        <v>8112.1699999999983</v>
      </c>
      <c r="AP273" s="2">
        <v>58.2</v>
      </c>
      <c r="BK273" t="s">
        <v>371</v>
      </c>
      <c r="BL273" s="31" t="str">
        <f t="shared" si="85"/>
        <v>-</v>
      </c>
      <c r="BM273" s="7" t="str">
        <f t="shared" si="86"/>
        <v>-</v>
      </c>
    </row>
    <row r="274" spans="1:65" x14ac:dyDescent="0.2">
      <c r="A274" s="12">
        <v>42443</v>
      </c>
      <c r="B274" s="10" t="s">
        <v>112</v>
      </c>
      <c r="C274" s="55" t="s">
        <v>264</v>
      </c>
      <c r="E274" s="2">
        <v>554.34</v>
      </c>
      <c r="J274" s="16">
        <f t="shared" si="82"/>
        <v>0</v>
      </c>
      <c r="L274" s="16">
        <f t="shared" si="83"/>
        <v>-554.34</v>
      </c>
      <c r="M274" s="16">
        <f t="shared" si="84"/>
        <v>0</v>
      </c>
      <c r="N274" s="38">
        <f t="shared" si="75"/>
        <v>39560.790000000015</v>
      </c>
      <c r="O274" s="38">
        <f t="shared" si="76"/>
        <v>16022.570000000002</v>
      </c>
      <c r="P274" s="38">
        <f t="shared" si="77"/>
        <v>7911.5099999999984</v>
      </c>
      <c r="Q274" s="38">
        <f t="shared" si="78"/>
        <v>455.21999999999997</v>
      </c>
      <c r="R274" s="38">
        <f t="shared" si="87"/>
        <v>10024.49</v>
      </c>
      <c r="S274" s="38">
        <f t="shared" si="87"/>
        <v>162.71</v>
      </c>
      <c r="T274" s="38">
        <f t="shared" si="87"/>
        <v>0</v>
      </c>
      <c r="U274" s="38">
        <f t="shared" si="87"/>
        <v>353.68</v>
      </c>
      <c r="V274" s="70">
        <f t="shared" si="81"/>
        <v>29828.810000000019</v>
      </c>
      <c r="W274" s="19">
        <f t="shared" si="79"/>
        <v>7557.8299999999981</v>
      </c>
      <c r="AP274" s="2">
        <v>461.95</v>
      </c>
      <c r="BH274" s="2">
        <v>92.39</v>
      </c>
      <c r="BK274" t="s">
        <v>372</v>
      </c>
      <c r="BL274" s="31" t="str">
        <f t="shared" si="85"/>
        <v>-</v>
      </c>
      <c r="BM274" s="7" t="str">
        <f t="shared" si="86"/>
        <v>-</v>
      </c>
    </row>
    <row r="275" spans="1:65" x14ac:dyDescent="0.2">
      <c r="A275" s="12">
        <v>42447</v>
      </c>
      <c r="B275" s="10" t="s">
        <v>272</v>
      </c>
      <c r="C275" s="55" t="s">
        <v>125</v>
      </c>
      <c r="H275" s="2">
        <v>345.3</v>
      </c>
      <c r="J275" s="16">
        <f t="shared" si="82"/>
        <v>0</v>
      </c>
      <c r="L275" s="16">
        <f t="shared" si="83"/>
        <v>345.3</v>
      </c>
      <c r="M275" s="16">
        <f t="shared" si="84"/>
        <v>0</v>
      </c>
      <c r="N275" s="38">
        <f t="shared" si="75"/>
        <v>39560.790000000015</v>
      </c>
      <c r="O275" s="38">
        <f t="shared" si="76"/>
        <v>16022.570000000002</v>
      </c>
      <c r="P275" s="38">
        <f t="shared" si="77"/>
        <v>8256.8099999999977</v>
      </c>
      <c r="Q275" s="38">
        <f t="shared" si="78"/>
        <v>455.21999999999997</v>
      </c>
      <c r="R275" s="38">
        <f t="shared" si="87"/>
        <v>10024.49</v>
      </c>
      <c r="S275" s="38">
        <f t="shared" si="87"/>
        <v>162.71</v>
      </c>
      <c r="T275" s="38">
        <f t="shared" si="87"/>
        <v>0</v>
      </c>
      <c r="U275" s="38">
        <f t="shared" si="87"/>
        <v>353.68</v>
      </c>
      <c r="V275" s="70">
        <f t="shared" si="81"/>
        <v>29828.810000000019</v>
      </c>
      <c r="W275" s="19">
        <f t="shared" si="79"/>
        <v>7903.1299999999974</v>
      </c>
      <c r="AD275" s="2">
        <v>345.3</v>
      </c>
      <c r="BK275" t="s">
        <v>125</v>
      </c>
      <c r="BL275" s="31" t="str">
        <f t="shared" si="85"/>
        <v>-</v>
      </c>
      <c r="BM275" s="7" t="str">
        <f t="shared" si="86"/>
        <v>-</v>
      </c>
    </row>
    <row r="276" spans="1:65" x14ac:dyDescent="0.2">
      <c r="A276" s="12">
        <v>42450</v>
      </c>
      <c r="B276" s="10" t="s">
        <v>373</v>
      </c>
      <c r="C276" s="55" t="s">
        <v>374</v>
      </c>
      <c r="G276" s="2">
        <v>140</v>
      </c>
      <c r="J276" s="16">
        <f t="shared" si="82"/>
        <v>140</v>
      </c>
      <c r="L276" s="16">
        <f t="shared" si="83"/>
        <v>0</v>
      </c>
      <c r="M276" s="16">
        <f t="shared" si="84"/>
        <v>0</v>
      </c>
      <c r="N276" s="38">
        <f t="shared" si="75"/>
        <v>39700.790000000015</v>
      </c>
      <c r="O276" s="38">
        <f t="shared" si="76"/>
        <v>16022.570000000002</v>
      </c>
      <c r="P276" s="38">
        <f t="shared" si="77"/>
        <v>8256.8099999999977</v>
      </c>
      <c r="Q276" s="38">
        <f t="shared" si="78"/>
        <v>455.21999999999997</v>
      </c>
      <c r="R276" s="38">
        <f t="shared" si="87"/>
        <v>10024.49</v>
      </c>
      <c r="S276" s="38">
        <f t="shared" si="87"/>
        <v>162.71</v>
      </c>
      <c r="T276" s="38">
        <f t="shared" si="87"/>
        <v>0</v>
      </c>
      <c r="U276" s="38">
        <f t="shared" si="87"/>
        <v>353.68</v>
      </c>
      <c r="V276" s="70">
        <f t="shared" si="81"/>
        <v>29968.810000000019</v>
      </c>
      <c r="W276" s="19">
        <f t="shared" si="79"/>
        <v>7903.1299999999974</v>
      </c>
      <c r="Y276" s="2">
        <v>140</v>
      </c>
      <c r="BK276" t="s">
        <v>197</v>
      </c>
      <c r="BL276" s="31" t="str">
        <f t="shared" si="85"/>
        <v>-</v>
      </c>
      <c r="BM276" s="7" t="str">
        <f t="shared" si="86"/>
        <v>-</v>
      </c>
    </row>
    <row r="277" spans="1:65" x14ac:dyDescent="0.2">
      <c r="A277" s="12">
        <v>42458</v>
      </c>
      <c r="B277" s="10" t="s">
        <v>112</v>
      </c>
      <c r="C277" s="55" t="s">
        <v>375</v>
      </c>
      <c r="D277" s="2">
        <v>867.3</v>
      </c>
      <c r="J277" s="16">
        <f t="shared" si="82"/>
        <v>-867.3</v>
      </c>
      <c r="L277" s="16">
        <f t="shared" si="83"/>
        <v>0</v>
      </c>
      <c r="M277" s="16">
        <f t="shared" si="84"/>
        <v>0</v>
      </c>
      <c r="N277" s="38">
        <f t="shared" si="75"/>
        <v>38833.490000000013</v>
      </c>
      <c r="O277" s="38">
        <f t="shared" si="76"/>
        <v>16022.570000000002</v>
      </c>
      <c r="P277" s="38">
        <f t="shared" si="77"/>
        <v>8256.8099999999977</v>
      </c>
      <c r="Q277" s="38">
        <f t="shared" si="78"/>
        <v>455.21999999999997</v>
      </c>
      <c r="R277" s="38">
        <f t="shared" si="87"/>
        <v>10024.49</v>
      </c>
      <c r="S277" s="38">
        <f t="shared" si="87"/>
        <v>162.71</v>
      </c>
      <c r="T277" s="38">
        <f t="shared" si="87"/>
        <v>0</v>
      </c>
      <c r="U277" s="38">
        <f t="shared" si="87"/>
        <v>353.68</v>
      </c>
      <c r="V277" s="70">
        <f t="shared" si="81"/>
        <v>29101.510000000017</v>
      </c>
      <c r="W277" s="19">
        <f t="shared" si="79"/>
        <v>7903.1299999999974</v>
      </c>
      <c r="BA277" s="2">
        <v>722.75</v>
      </c>
      <c r="BH277" s="2">
        <v>144.55000000000001</v>
      </c>
      <c r="BK277" t="s">
        <v>376</v>
      </c>
      <c r="BL277" s="31" t="str">
        <f t="shared" si="85"/>
        <v>-</v>
      </c>
      <c r="BM277" s="7" t="str">
        <f t="shared" si="86"/>
        <v>-</v>
      </c>
    </row>
    <row r="278" spans="1:65" x14ac:dyDescent="0.2">
      <c r="A278" s="12">
        <v>42459</v>
      </c>
      <c r="B278" s="10" t="s">
        <v>210</v>
      </c>
      <c r="C278" s="55" t="s">
        <v>84</v>
      </c>
      <c r="H278" s="2">
        <v>35</v>
      </c>
      <c r="J278" s="16">
        <f t="shared" si="82"/>
        <v>0</v>
      </c>
      <c r="L278" s="16">
        <f t="shared" si="83"/>
        <v>35</v>
      </c>
      <c r="M278" s="16">
        <f t="shared" si="84"/>
        <v>0</v>
      </c>
      <c r="N278" s="38">
        <f t="shared" si="75"/>
        <v>38833.490000000013</v>
      </c>
      <c r="O278" s="38">
        <f t="shared" si="76"/>
        <v>16022.570000000002</v>
      </c>
      <c r="P278" s="38">
        <f t="shared" si="77"/>
        <v>8291.8099999999977</v>
      </c>
      <c r="Q278" s="38">
        <f t="shared" si="78"/>
        <v>455.21999999999997</v>
      </c>
      <c r="R278" s="38">
        <f t="shared" si="87"/>
        <v>10024.49</v>
      </c>
      <c r="S278" s="38">
        <f t="shared" si="87"/>
        <v>162.71</v>
      </c>
      <c r="T278" s="38">
        <f t="shared" si="87"/>
        <v>0</v>
      </c>
      <c r="U278" s="38">
        <f t="shared" si="87"/>
        <v>353.68</v>
      </c>
      <c r="V278" s="70">
        <f t="shared" si="81"/>
        <v>29101.510000000017</v>
      </c>
      <c r="W278" s="19">
        <f t="shared" si="79"/>
        <v>7938.1299999999974</v>
      </c>
      <c r="AD278" s="2">
        <v>35</v>
      </c>
      <c r="BK278" t="s">
        <v>377</v>
      </c>
      <c r="BL278" s="31" t="str">
        <f t="shared" si="85"/>
        <v>-</v>
      </c>
      <c r="BM278" s="7" t="str">
        <f t="shared" si="86"/>
        <v>-</v>
      </c>
    </row>
    <row r="279" spans="1:65" x14ac:dyDescent="0.2">
      <c r="A279" s="12">
        <v>42460</v>
      </c>
      <c r="B279" s="10" t="s">
        <v>272</v>
      </c>
      <c r="C279" s="55" t="s">
        <v>172</v>
      </c>
      <c r="H279" s="2">
        <v>2.14</v>
      </c>
      <c r="J279" s="16">
        <f t="shared" si="82"/>
        <v>0</v>
      </c>
      <c r="L279" s="16">
        <f t="shared" si="83"/>
        <v>2.14</v>
      </c>
      <c r="M279" s="16">
        <f t="shared" si="84"/>
        <v>0</v>
      </c>
      <c r="N279" s="38">
        <f t="shared" si="75"/>
        <v>38833.490000000013</v>
      </c>
      <c r="O279" s="38">
        <f t="shared" si="76"/>
        <v>16022.570000000002</v>
      </c>
      <c r="P279" s="38">
        <f t="shared" si="77"/>
        <v>8293.9499999999971</v>
      </c>
      <c r="Q279" s="38">
        <f t="shared" si="78"/>
        <v>455.21999999999997</v>
      </c>
      <c r="R279" s="38">
        <f t="shared" si="87"/>
        <v>10024.49</v>
      </c>
      <c r="S279" s="38">
        <f t="shared" si="87"/>
        <v>162.71</v>
      </c>
      <c r="T279" s="38">
        <f t="shared" si="87"/>
        <v>0</v>
      </c>
      <c r="U279" s="38">
        <f t="shared" si="87"/>
        <v>353.68</v>
      </c>
      <c r="V279" s="70">
        <f t="shared" si="81"/>
        <v>29101.510000000017</v>
      </c>
      <c r="W279" s="19">
        <f t="shared" si="79"/>
        <v>7940.2699999999968</v>
      </c>
      <c r="Z279" s="2">
        <v>2.14</v>
      </c>
      <c r="BK279" t="s">
        <v>172</v>
      </c>
      <c r="BL279" s="31" t="str">
        <f t="shared" si="85"/>
        <v>-</v>
      </c>
      <c r="BM279" s="7" t="str">
        <f t="shared" si="86"/>
        <v>-</v>
      </c>
    </row>
    <row r="280" spans="1:65" x14ac:dyDescent="0.2">
      <c r="A280" s="12">
        <v>42460</v>
      </c>
      <c r="B280" s="10" t="s">
        <v>272</v>
      </c>
      <c r="C280" s="55" t="s">
        <v>172</v>
      </c>
      <c r="G280" s="2">
        <v>19.29</v>
      </c>
      <c r="J280" s="16">
        <f t="shared" si="82"/>
        <v>19.29</v>
      </c>
      <c r="L280" s="16">
        <f t="shared" si="83"/>
        <v>0</v>
      </c>
      <c r="M280" s="16">
        <f t="shared" si="84"/>
        <v>0</v>
      </c>
      <c r="N280" s="38">
        <f t="shared" si="75"/>
        <v>38852.780000000013</v>
      </c>
      <c r="O280" s="38">
        <f t="shared" si="76"/>
        <v>16022.570000000002</v>
      </c>
      <c r="P280" s="38">
        <f t="shared" si="77"/>
        <v>8293.9499999999971</v>
      </c>
      <c r="Q280" s="38">
        <f t="shared" si="78"/>
        <v>455.21999999999997</v>
      </c>
      <c r="R280" s="38">
        <f t="shared" si="87"/>
        <v>10024.49</v>
      </c>
      <c r="S280" s="38">
        <f t="shared" si="87"/>
        <v>162.71</v>
      </c>
      <c r="T280" s="38">
        <f t="shared" si="87"/>
        <v>0</v>
      </c>
      <c r="U280" s="38">
        <f t="shared" si="87"/>
        <v>353.68</v>
      </c>
      <c r="V280" s="70">
        <f t="shared" si="81"/>
        <v>29120.800000000017</v>
      </c>
      <c r="W280" s="19">
        <f t="shared" si="79"/>
        <v>7940.2699999999968</v>
      </c>
      <c r="Z280" s="2">
        <v>19.29</v>
      </c>
      <c r="BK280" t="s">
        <v>172</v>
      </c>
      <c r="BL280" s="31" t="str">
        <f t="shared" si="85"/>
        <v>-</v>
      </c>
      <c r="BM280" s="7" t="str">
        <f t="shared" si="86"/>
        <v>-</v>
      </c>
    </row>
    <row r="281" spans="1:65" x14ac:dyDescent="0.2">
      <c r="A281" s="12">
        <v>42460</v>
      </c>
      <c r="B281" s="10" t="s">
        <v>272</v>
      </c>
      <c r="C281" s="55" t="s">
        <v>172</v>
      </c>
      <c r="H281" s="2">
        <v>3.99</v>
      </c>
      <c r="J281" s="16">
        <f t="shared" si="82"/>
        <v>0</v>
      </c>
      <c r="K281" s="16">
        <v>3.99</v>
      </c>
      <c r="L281" s="16">
        <v>0</v>
      </c>
      <c r="M281" s="16">
        <f t="shared" si="84"/>
        <v>0</v>
      </c>
      <c r="N281" s="38">
        <f t="shared" si="75"/>
        <v>38852.780000000013</v>
      </c>
      <c r="O281" s="38">
        <f t="shared" si="76"/>
        <v>16026.560000000001</v>
      </c>
      <c r="P281" s="38">
        <f t="shared" si="77"/>
        <v>8293.9499999999971</v>
      </c>
      <c r="Q281" s="38">
        <f t="shared" si="78"/>
        <v>455.21999999999997</v>
      </c>
      <c r="R281" s="38">
        <f t="shared" si="87"/>
        <v>10024.49</v>
      </c>
      <c r="S281" s="38">
        <f t="shared" si="87"/>
        <v>162.71</v>
      </c>
      <c r="T281" s="38">
        <f t="shared" si="87"/>
        <v>0</v>
      </c>
      <c r="U281" s="38">
        <f t="shared" si="87"/>
        <v>353.68</v>
      </c>
      <c r="V281" s="70">
        <f t="shared" si="81"/>
        <v>29120.800000000017</v>
      </c>
      <c r="W281" s="19">
        <f t="shared" si="79"/>
        <v>7940.2699999999968</v>
      </c>
      <c r="Z281" s="2">
        <v>3.99</v>
      </c>
      <c r="BK281" t="s">
        <v>172</v>
      </c>
      <c r="BL281" s="31" t="str">
        <f t="shared" si="85"/>
        <v>-</v>
      </c>
      <c r="BM281" s="7" t="str">
        <f t="shared" si="86"/>
        <v>-</v>
      </c>
    </row>
    <row r="282" spans="1:65" x14ac:dyDescent="0.2">
      <c r="A282" s="12">
        <v>42460</v>
      </c>
      <c r="B282" s="10" t="s">
        <v>14</v>
      </c>
      <c r="C282" s="55" t="s">
        <v>378</v>
      </c>
      <c r="F282" s="2">
        <v>7.01</v>
      </c>
      <c r="J282" s="16">
        <f t="shared" si="82"/>
        <v>0</v>
      </c>
      <c r="L282" s="16">
        <f t="shared" si="83"/>
        <v>0</v>
      </c>
      <c r="M282" s="16">
        <f t="shared" si="84"/>
        <v>-7.01</v>
      </c>
      <c r="N282" s="38">
        <f t="shared" si="75"/>
        <v>38852.780000000013</v>
      </c>
      <c r="O282" s="38">
        <f t="shared" si="76"/>
        <v>16026.560000000001</v>
      </c>
      <c r="P282" s="38">
        <f t="shared" si="77"/>
        <v>8293.9499999999971</v>
      </c>
      <c r="Q282" s="38">
        <f t="shared" si="78"/>
        <v>448.21</v>
      </c>
      <c r="R282" s="38">
        <f t="shared" si="87"/>
        <v>10024.49</v>
      </c>
      <c r="S282" s="38">
        <f t="shared" si="87"/>
        <v>162.71</v>
      </c>
      <c r="T282" s="38">
        <f t="shared" si="87"/>
        <v>0</v>
      </c>
      <c r="U282" s="38">
        <f t="shared" si="87"/>
        <v>353.68</v>
      </c>
      <c r="V282" s="70">
        <f t="shared" si="81"/>
        <v>29113.790000000015</v>
      </c>
      <c r="W282" s="19">
        <f t="shared" si="79"/>
        <v>7940.2699999999968</v>
      </c>
      <c r="BB282" s="2">
        <v>7.01</v>
      </c>
      <c r="BK282" t="s">
        <v>379</v>
      </c>
      <c r="BL282" s="31" t="str">
        <f t="shared" si="85"/>
        <v>-</v>
      </c>
      <c r="BM282" s="7" t="str">
        <f t="shared" si="86"/>
        <v>-</v>
      </c>
    </row>
  </sheetData>
  <sheetProtection algorithmName="SHA-512" hashValue="ZD0J12CpYET3xbHGG3O9uPhxON1hHP51BR7RzNOn8WNcRvQco7QBG0lbCGveGiDqMNkJnXruOx3wHYQu8Hu4EA==" saltValue="lTNdovOrD/IyC8Fy5AicUA==" spinCount="100000" sheet="1" objects="1" scenarios="1"/>
  <mergeCells count="3">
    <mergeCell ref="R2:U2"/>
    <mergeCell ref="S3:S4"/>
    <mergeCell ref="T3:T4"/>
  </mergeCells>
  <conditionalFormatting sqref="AH6">
    <cfRule type="expression" dxfId="19" priority="17">
      <formula>AH5&lt;67</formula>
    </cfRule>
    <cfRule type="expression" dxfId="18" priority="18">
      <formula>AH5&lt;85</formula>
    </cfRule>
    <cfRule type="expression" dxfId="17" priority="19">
      <formula>AH5&lt;100</formula>
    </cfRule>
    <cfRule type="expression" dxfId="16" priority="20">
      <formula>AH5&gt;99.9</formula>
    </cfRule>
  </conditionalFormatting>
  <conditionalFormatting sqref="AF6">
    <cfRule type="expression" dxfId="15" priority="13" stopIfTrue="1">
      <formula>AF5&lt;67</formula>
    </cfRule>
    <cfRule type="expression" dxfId="14" priority="14" stopIfTrue="1">
      <formula>AF5&lt;85</formula>
    </cfRule>
    <cfRule type="expression" dxfId="13" priority="15" stopIfTrue="1">
      <formula>AF5&lt;100</formula>
    </cfRule>
    <cfRule type="expression" dxfId="12" priority="16" stopIfTrue="1">
      <formula>AF5&gt;99.9</formula>
    </cfRule>
  </conditionalFormatting>
  <conditionalFormatting sqref="AG6">
    <cfRule type="expression" dxfId="11" priority="9" stopIfTrue="1">
      <formula>AG5&lt;67</formula>
    </cfRule>
    <cfRule type="expression" dxfId="10" priority="10" stopIfTrue="1">
      <formula>AG5&lt;85</formula>
    </cfRule>
    <cfRule type="expression" dxfId="9" priority="11" stopIfTrue="1">
      <formula>AG5&lt;100</formula>
    </cfRule>
    <cfRule type="expression" dxfId="8" priority="12" stopIfTrue="1">
      <formula>AG5&gt;99.9</formula>
    </cfRule>
  </conditionalFormatting>
  <conditionalFormatting sqref="AI6:BG6">
    <cfRule type="expression" dxfId="7" priority="5" stopIfTrue="1">
      <formula>AI5&lt;67</formula>
    </cfRule>
    <cfRule type="expression" dxfId="6" priority="6" stopIfTrue="1">
      <formula>AI5&lt;85</formula>
    </cfRule>
    <cfRule type="expression" dxfId="5" priority="7" stopIfTrue="1">
      <formula>AI5&lt;100</formula>
    </cfRule>
    <cfRule type="expression" dxfId="4" priority="8" stopIfTrue="1">
      <formula>AI5&gt;99.9</formula>
    </cfRule>
  </conditionalFormatting>
  <conditionalFormatting sqref="BI6:BJ6">
    <cfRule type="expression" dxfId="3" priority="1" stopIfTrue="1">
      <formula>BI5&lt;67</formula>
    </cfRule>
    <cfRule type="expression" dxfId="2" priority="2" stopIfTrue="1">
      <formula>BI5&lt;85</formula>
    </cfRule>
    <cfRule type="expression" dxfId="1" priority="3" stopIfTrue="1">
      <formula>BI5&lt;100</formula>
    </cfRule>
    <cfRule type="expression" dxfId="0" priority="4" stopIfTrue="1">
      <formula>BI5&gt;99.9</formula>
    </cfRule>
  </conditionalFormatting>
  <printOptions gridLines="1"/>
  <pageMargins left="0.35433070866141736" right="0.43307086614173229" top="0.98425196850393704" bottom="0.98425196850393704" header="0.51181102362204722" footer="0.51181102362204722"/>
  <pageSetup paperSize="9" scale="80" fitToWidth="2" fitToHeight="2" orientation="landscape" horizontalDpi="300" verticalDpi="300" r:id="rId1"/>
  <headerFooter alignWithMargins="0">
    <oddHeader>&amp;LSheviock Parish Council
&amp;CExample Information&amp;R2003/04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tabSelected="1" workbookViewId="0">
      <selection activeCell="D13" sqref="D13"/>
    </sheetView>
  </sheetViews>
  <sheetFormatPr defaultRowHeight="12.75" x14ac:dyDescent="0.2"/>
  <cols>
    <col min="1" max="1" width="12.42578125" style="58" customWidth="1"/>
    <col min="2" max="2" width="14.140625" style="59" customWidth="1"/>
    <col min="3" max="3" width="34.28515625" customWidth="1"/>
    <col min="4" max="4" width="10.42578125" style="59" customWidth="1"/>
    <col min="5" max="5" width="12.28515625" style="59" customWidth="1"/>
  </cols>
  <sheetData>
    <row r="1" spans="1:9" ht="38.25" x14ac:dyDescent="0.2">
      <c r="A1" s="60" t="s">
        <v>5</v>
      </c>
      <c r="B1" s="61" t="s">
        <v>380</v>
      </c>
      <c r="C1" s="62" t="s">
        <v>381</v>
      </c>
      <c r="D1" s="61" t="s">
        <v>382</v>
      </c>
      <c r="E1" s="61" t="s">
        <v>383</v>
      </c>
      <c r="F1" s="61" t="s">
        <v>384</v>
      </c>
    </row>
    <row r="2" spans="1:9" x14ac:dyDescent="0.2">
      <c r="A2" s="58">
        <v>41107</v>
      </c>
      <c r="B2" s="59">
        <v>200</v>
      </c>
      <c r="C2" s="56"/>
      <c r="E2" s="59">
        <f>B2-D2</f>
        <v>200</v>
      </c>
    </row>
    <row r="3" spans="1:9" ht="38.25" x14ac:dyDescent="0.2">
      <c r="A3" s="58">
        <v>41121</v>
      </c>
      <c r="C3" s="56" t="s">
        <v>385</v>
      </c>
      <c r="D3" s="59">
        <v>59.96</v>
      </c>
      <c r="E3" s="59">
        <f>IF(B3&gt;0,(B3+E2-D3),(E2-D3))</f>
        <v>140.04</v>
      </c>
      <c r="F3" s="59">
        <f>(0.2*D3)/1.2</f>
        <v>9.9933333333333341</v>
      </c>
      <c r="G3" s="59"/>
      <c r="I3" s="59"/>
    </row>
    <row r="4" spans="1:9" x14ac:dyDescent="0.2">
      <c r="A4" s="58">
        <v>41247</v>
      </c>
      <c r="C4" t="s">
        <v>386</v>
      </c>
      <c r="D4" s="29">
        <v>47.61</v>
      </c>
      <c r="E4" s="59">
        <f t="shared" ref="E4:E40" si="0">IF(B4&gt;0,(B4+E3-D4),(E3-D4))</f>
        <v>92.429999999999993</v>
      </c>
      <c r="F4" s="59">
        <f>(0.2*D4)/1.2</f>
        <v>7.9350000000000005</v>
      </c>
    </row>
    <row r="5" spans="1:9" x14ac:dyDescent="0.2">
      <c r="A5" s="58">
        <v>41238</v>
      </c>
      <c r="B5" s="29">
        <v>200</v>
      </c>
      <c r="C5" t="s">
        <v>387</v>
      </c>
      <c r="E5" s="59">
        <f t="shared" si="0"/>
        <v>292.43</v>
      </c>
      <c r="F5" s="59">
        <f t="shared" ref="F5:F40" si="1">(0.2*D5)/1.2</f>
        <v>0</v>
      </c>
    </row>
    <row r="6" spans="1:9" x14ac:dyDescent="0.2">
      <c r="A6" s="58">
        <v>41261</v>
      </c>
      <c r="C6" t="s">
        <v>388</v>
      </c>
      <c r="D6" s="29">
        <v>134.47</v>
      </c>
      <c r="E6" s="59">
        <f t="shared" si="0"/>
        <v>157.96</v>
      </c>
      <c r="F6" s="59">
        <f t="shared" si="1"/>
        <v>22.411666666666669</v>
      </c>
    </row>
    <row r="7" spans="1:9" x14ac:dyDescent="0.2">
      <c r="E7" s="59">
        <f t="shared" si="0"/>
        <v>157.96</v>
      </c>
      <c r="F7" s="59">
        <f t="shared" si="1"/>
        <v>0</v>
      </c>
    </row>
    <row r="8" spans="1:9" x14ac:dyDescent="0.2">
      <c r="A8" s="58">
        <v>41407</v>
      </c>
      <c r="C8" t="s">
        <v>389</v>
      </c>
      <c r="D8" s="59">
        <v>44.38</v>
      </c>
      <c r="E8" s="59">
        <f t="shared" si="0"/>
        <v>113.58000000000001</v>
      </c>
      <c r="F8" s="59">
        <f t="shared" si="1"/>
        <v>7.3966666666666683</v>
      </c>
    </row>
    <row r="9" spans="1:9" x14ac:dyDescent="0.2">
      <c r="A9" s="58">
        <v>41494</v>
      </c>
      <c r="C9" t="s">
        <v>127</v>
      </c>
      <c r="D9" s="29">
        <v>6.49</v>
      </c>
      <c r="E9" s="59">
        <f t="shared" si="0"/>
        <v>107.09000000000002</v>
      </c>
      <c r="F9" s="59" t="s">
        <v>390</v>
      </c>
    </row>
    <row r="10" spans="1:9" x14ac:dyDescent="0.2">
      <c r="A10" s="58">
        <v>41712</v>
      </c>
      <c r="C10" t="s">
        <v>388</v>
      </c>
      <c r="D10" s="59">
        <v>33.32</v>
      </c>
      <c r="E10" s="59">
        <f t="shared" si="0"/>
        <v>73.77000000000001</v>
      </c>
      <c r="F10" s="59">
        <f t="shared" si="1"/>
        <v>5.5533333333333337</v>
      </c>
    </row>
    <row r="11" spans="1:9" x14ac:dyDescent="0.2">
      <c r="A11" s="58">
        <v>41729</v>
      </c>
      <c r="C11" t="s">
        <v>391</v>
      </c>
      <c r="D11" s="29">
        <v>7.5</v>
      </c>
      <c r="E11" s="59">
        <f t="shared" si="0"/>
        <v>66.27000000000001</v>
      </c>
      <c r="F11" s="59" t="s">
        <v>392</v>
      </c>
    </row>
    <row r="12" spans="1:9" x14ac:dyDescent="0.2">
      <c r="A12" s="58">
        <v>41729</v>
      </c>
      <c r="C12" t="s">
        <v>393</v>
      </c>
      <c r="D12" s="59">
        <v>5</v>
      </c>
      <c r="E12" s="59">
        <f t="shared" si="0"/>
        <v>61.27000000000001</v>
      </c>
      <c r="F12" s="59" t="s">
        <v>390</v>
      </c>
    </row>
    <row r="13" spans="1:9" x14ac:dyDescent="0.2">
      <c r="E13" s="59">
        <f t="shared" si="0"/>
        <v>61.27000000000001</v>
      </c>
      <c r="F13" s="59">
        <f t="shared" si="1"/>
        <v>0</v>
      </c>
    </row>
    <row r="14" spans="1:9" x14ac:dyDescent="0.2">
      <c r="A14" s="58">
        <v>42058</v>
      </c>
      <c r="B14" s="29">
        <v>140</v>
      </c>
      <c r="E14" s="59">
        <f t="shared" si="0"/>
        <v>201.27</v>
      </c>
      <c r="F14" s="59">
        <f t="shared" si="1"/>
        <v>0</v>
      </c>
    </row>
    <row r="15" spans="1:9" x14ac:dyDescent="0.2">
      <c r="A15" s="58">
        <v>42072</v>
      </c>
      <c r="C15" t="s">
        <v>394</v>
      </c>
      <c r="D15" s="59">
        <v>22.86</v>
      </c>
      <c r="E15" s="59">
        <f t="shared" si="0"/>
        <v>178.41000000000003</v>
      </c>
      <c r="F15" s="59">
        <f t="shared" si="1"/>
        <v>3.81</v>
      </c>
    </row>
    <row r="16" spans="1:9" x14ac:dyDescent="0.2">
      <c r="A16" s="58">
        <v>42095</v>
      </c>
      <c r="C16" t="s">
        <v>82</v>
      </c>
      <c r="D16" s="29">
        <v>156.69999999999999</v>
      </c>
      <c r="E16" s="59">
        <f t="shared" si="0"/>
        <v>21.710000000000036</v>
      </c>
      <c r="F16" s="59">
        <f t="shared" si="1"/>
        <v>26.116666666666667</v>
      </c>
      <c r="I16" s="29"/>
    </row>
    <row r="17" spans="1:6" x14ac:dyDescent="0.2">
      <c r="A17" s="58">
        <v>42125</v>
      </c>
      <c r="B17" s="59">
        <v>980</v>
      </c>
      <c r="C17" t="s">
        <v>395</v>
      </c>
      <c r="E17" s="59">
        <f t="shared" si="0"/>
        <v>1001.71</v>
      </c>
      <c r="F17" s="59">
        <f t="shared" si="1"/>
        <v>0</v>
      </c>
    </row>
    <row r="18" spans="1:6" x14ac:dyDescent="0.2">
      <c r="A18" s="58">
        <v>42220</v>
      </c>
      <c r="C18" t="s">
        <v>205</v>
      </c>
      <c r="D18" s="59">
        <v>30.75</v>
      </c>
      <c r="E18" s="59">
        <f t="shared" si="0"/>
        <v>970.96</v>
      </c>
      <c r="F18" s="59">
        <v>5.12</v>
      </c>
    </row>
    <row r="19" spans="1:6" x14ac:dyDescent="0.2">
      <c r="A19" s="58">
        <v>42289</v>
      </c>
      <c r="C19" t="s">
        <v>205</v>
      </c>
      <c r="D19" s="29">
        <v>17.96</v>
      </c>
      <c r="E19" s="59">
        <f t="shared" si="0"/>
        <v>953</v>
      </c>
      <c r="F19" s="59">
        <f t="shared" si="1"/>
        <v>2.9933333333333341</v>
      </c>
    </row>
    <row r="20" spans="1:6" x14ac:dyDescent="0.2">
      <c r="A20" s="58">
        <v>42317</v>
      </c>
      <c r="C20" t="s">
        <v>281</v>
      </c>
      <c r="D20" s="59">
        <v>219.08</v>
      </c>
      <c r="E20" s="59">
        <f t="shared" si="0"/>
        <v>733.92</v>
      </c>
      <c r="F20" s="59">
        <f t="shared" si="1"/>
        <v>36.513333333333335</v>
      </c>
    </row>
    <row r="21" spans="1:6" x14ac:dyDescent="0.2">
      <c r="A21" s="58">
        <v>42352</v>
      </c>
      <c r="C21" t="s">
        <v>281</v>
      </c>
      <c r="D21" s="59">
        <v>22.9</v>
      </c>
      <c r="E21" s="59">
        <f t="shared" si="0"/>
        <v>711.02</v>
      </c>
      <c r="F21" s="59">
        <f t="shared" si="1"/>
        <v>3.8166666666666669</v>
      </c>
    </row>
    <row r="22" spans="1:6" x14ac:dyDescent="0.2">
      <c r="A22" s="58">
        <v>42380</v>
      </c>
      <c r="C22" t="s">
        <v>396</v>
      </c>
      <c r="D22" s="59">
        <v>160</v>
      </c>
      <c r="E22" s="59">
        <f t="shared" si="0"/>
        <v>551.02</v>
      </c>
      <c r="F22" s="59">
        <f t="shared" si="1"/>
        <v>26.666666666666668</v>
      </c>
    </row>
    <row r="23" spans="1:6" x14ac:dyDescent="0.2">
      <c r="A23" s="58">
        <v>42443</v>
      </c>
      <c r="C23" t="s">
        <v>396</v>
      </c>
      <c r="D23" s="59">
        <v>95.8</v>
      </c>
      <c r="E23" s="59">
        <f t="shared" si="0"/>
        <v>455.21999999999997</v>
      </c>
      <c r="F23" s="59">
        <f t="shared" si="1"/>
        <v>15.966666666666667</v>
      </c>
    </row>
    <row r="24" spans="1:6" x14ac:dyDescent="0.2">
      <c r="A24" s="58">
        <v>42460</v>
      </c>
      <c r="C24" t="s">
        <v>397</v>
      </c>
      <c r="D24" s="59">
        <v>7.01</v>
      </c>
      <c r="E24" s="59">
        <f t="shared" si="0"/>
        <v>448.21</v>
      </c>
      <c r="F24" s="59">
        <v>0</v>
      </c>
    </row>
    <row r="25" spans="1:6" x14ac:dyDescent="0.2">
      <c r="E25" s="59">
        <f t="shared" si="0"/>
        <v>448.21</v>
      </c>
      <c r="F25" s="59">
        <f t="shared" si="1"/>
        <v>0</v>
      </c>
    </row>
    <row r="26" spans="1:6" x14ac:dyDescent="0.2">
      <c r="E26" s="59">
        <f t="shared" si="0"/>
        <v>448.21</v>
      </c>
      <c r="F26" s="59">
        <f t="shared" si="1"/>
        <v>0</v>
      </c>
    </row>
    <row r="27" spans="1:6" x14ac:dyDescent="0.2">
      <c r="E27" s="59">
        <f t="shared" si="0"/>
        <v>448.21</v>
      </c>
      <c r="F27" s="59">
        <f t="shared" si="1"/>
        <v>0</v>
      </c>
    </row>
    <row r="28" spans="1:6" x14ac:dyDescent="0.2">
      <c r="E28" s="59">
        <f t="shared" si="0"/>
        <v>448.21</v>
      </c>
      <c r="F28" s="59">
        <f t="shared" si="1"/>
        <v>0</v>
      </c>
    </row>
    <row r="29" spans="1:6" x14ac:dyDescent="0.2">
      <c r="E29" s="59">
        <f t="shared" si="0"/>
        <v>448.21</v>
      </c>
      <c r="F29" s="59">
        <f t="shared" si="1"/>
        <v>0</v>
      </c>
    </row>
    <row r="30" spans="1:6" x14ac:dyDescent="0.2">
      <c r="E30" s="59">
        <f t="shared" si="0"/>
        <v>448.21</v>
      </c>
      <c r="F30" s="59">
        <f t="shared" si="1"/>
        <v>0</v>
      </c>
    </row>
    <row r="31" spans="1:6" x14ac:dyDescent="0.2">
      <c r="E31" s="59">
        <f t="shared" si="0"/>
        <v>448.21</v>
      </c>
      <c r="F31" s="59">
        <f t="shared" si="1"/>
        <v>0</v>
      </c>
    </row>
    <row r="32" spans="1:6" x14ac:dyDescent="0.2">
      <c r="E32" s="59">
        <f t="shared" si="0"/>
        <v>448.21</v>
      </c>
      <c r="F32" s="59">
        <f t="shared" si="1"/>
        <v>0</v>
      </c>
    </row>
    <row r="33" spans="5:6" x14ac:dyDescent="0.2">
      <c r="E33" s="59">
        <f t="shared" si="0"/>
        <v>448.21</v>
      </c>
      <c r="F33" s="59">
        <f t="shared" si="1"/>
        <v>0</v>
      </c>
    </row>
    <row r="34" spans="5:6" x14ac:dyDescent="0.2">
      <c r="E34" s="59">
        <f t="shared" si="0"/>
        <v>448.21</v>
      </c>
      <c r="F34" s="59">
        <f t="shared" si="1"/>
        <v>0</v>
      </c>
    </row>
    <row r="35" spans="5:6" x14ac:dyDescent="0.2">
      <c r="E35" s="59">
        <f t="shared" si="0"/>
        <v>448.21</v>
      </c>
      <c r="F35" s="59">
        <f t="shared" si="1"/>
        <v>0</v>
      </c>
    </row>
    <row r="36" spans="5:6" x14ac:dyDescent="0.2">
      <c r="E36" s="59">
        <f t="shared" si="0"/>
        <v>448.21</v>
      </c>
      <c r="F36" s="59">
        <f t="shared" si="1"/>
        <v>0</v>
      </c>
    </row>
    <row r="37" spans="5:6" x14ac:dyDescent="0.2">
      <c r="E37" s="59">
        <f t="shared" si="0"/>
        <v>448.21</v>
      </c>
      <c r="F37" s="59">
        <f t="shared" si="1"/>
        <v>0</v>
      </c>
    </row>
    <row r="38" spans="5:6" x14ac:dyDescent="0.2">
      <c r="E38" s="59">
        <f t="shared" si="0"/>
        <v>448.21</v>
      </c>
      <c r="F38" s="59">
        <f t="shared" si="1"/>
        <v>0</v>
      </c>
    </row>
    <row r="39" spans="5:6" x14ac:dyDescent="0.2">
      <c r="E39" s="59">
        <f t="shared" si="0"/>
        <v>448.21</v>
      </c>
      <c r="F39" s="59">
        <f t="shared" si="1"/>
        <v>0</v>
      </c>
    </row>
    <row r="40" spans="5:6" x14ac:dyDescent="0.2">
      <c r="E40" s="59">
        <f t="shared" si="0"/>
        <v>448.21</v>
      </c>
      <c r="F40" s="59">
        <f t="shared" si="1"/>
        <v>0</v>
      </c>
    </row>
    <row r="41" spans="5:6" x14ac:dyDescent="0.2">
      <c r="E41" s="59">
        <f t="shared" ref="E41:E66" si="2">B41-D41</f>
        <v>0</v>
      </c>
    </row>
    <row r="42" spans="5:6" x14ac:dyDescent="0.2">
      <c r="E42" s="59">
        <f t="shared" si="2"/>
        <v>0</v>
      </c>
    </row>
    <row r="43" spans="5:6" x14ac:dyDescent="0.2">
      <c r="E43" s="59">
        <f t="shared" si="2"/>
        <v>0</v>
      </c>
    </row>
    <row r="44" spans="5:6" x14ac:dyDescent="0.2">
      <c r="E44" s="59">
        <f t="shared" si="2"/>
        <v>0</v>
      </c>
    </row>
    <row r="45" spans="5:6" x14ac:dyDescent="0.2">
      <c r="E45" s="59">
        <f t="shared" si="2"/>
        <v>0</v>
      </c>
    </row>
    <row r="46" spans="5:6" x14ac:dyDescent="0.2">
      <c r="E46" s="59">
        <f t="shared" si="2"/>
        <v>0</v>
      </c>
    </row>
    <row r="47" spans="5:6" x14ac:dyDescent="0.2">
      <c r="E47" s="59">
        <f t="shared" si="2"/>
        <v>0</v>
      </c>
    </row>
    <row r="48" spans="5:6" x14ac:dyDescent="0.2">
      <c r="E48" s="59">
        <f t="shared" si="2"/>
        <v>0</v>
      </c>
    </row>
    <row r="49" spans="5:5" x14ac:dyDescent="0.2">
      <c r="E49" s="59">
        <f t="shared" si="2"/>
        <v>0</v>
      </c>
    </row>
    <row r="50" spans="5:5" x14ac:dyDescent="0.2">
      <c r="E50" s="59">
        <f t="shared" si="2"/>
        <v>0</v>
      </c>
    </row>
    <row r="51" spans="5:5" x14ac:dyDescent="0.2">
      <c r="E51" s="59">
        <f t="shared" si="2"/>
        <v>0</v>
      </c>
    </row>
    <row r="52" spans="5:5" x14ac:dyDescent="0.2">
      <c r="E52" s="59">
        <f t="shared" si="2"/>
        <v>0</v>
      </c>
    </row>
    <row r="53" spans="5:5" x14ac:dyDescent="0.2">
      <c r="E53" s="59">
        <f t="shared" si="2"/>
        <v>0</v>
      </c>
    </row>
    <row r="54" spans="5:5" x14ac:dyDescent="0.2">
      <c r="E54" s="59">
        <f t="shared" si="2"/>
        <v>0</v>
      </c>
    </row>
    <row r="55" spans="5:5" x14ac:dyDescent="0.2">
      <c r="E55" s="59">
        <f t="shared" si="2"/>
        <v>0</v>
      </c>
    </row>
    <row r="56" spans="5:5" x14ac:dyDescent="0.2">
      <c r="E56" s="59">
        <f t="shared" si="2"/>
        <v>0</v>
      </c>
    </row>
    <row r="57" spans="5:5" x14ac:dyDescent="0.2">
      <c r="E57" s="59">
        <f t="shared" si="2"/>
        <v>0</v>
      </c>
    </row>
    <row r="58" spans="5:5" x14ac:dyDescent="0.2">
      <c r="E58" s="59">
        <f t="shared" si="2"/>
        <v>0</v>
      </c>
    </row>
    <row r="59" spans="5:5" x14ac:dyDescent="0.2">
      <c r="E59" s="59">
        <f t="shared" si="2"/>
        <v>0</v>
      </c>
    </row>
    <row r="60" spans="5:5" x14ac:dyDescent="0.2">
      <c r="E60" s="59">
        <f t="shared" si="2"/>
        <v>0</v>
      </c>
    </row>
    <row r="61" spans="5:5" x14ac:dyDescent="0.2">
      <c r="E61" s="59">
        <f t="shared" si="2"/>
        <v>0</v>
      </c>
    </row>
    <row r="62" spans="5:5" x14ac:dyDescent="0.2">
      <c r="E62" s="59">
        <f t="shared" si="2"/>
        <v>0</v>
      </c>
    </row>
    <row r="63" spans="5:5" x14ac:dyDescent="0.2">
      <c r="E63" s="59">
        <f t="shared" si="2"/>
        <v>0</v>
      </c>
    </row>
    <row r="64" spans="5:5" x14ac:dyDescent="0.2">
      <c r="E64" s="59">
        <f t="shared" si="2"/>
        <v>0</v>
      </c>
    </row>
    <row r="65" spans="5:5" x14ac:dyDescent="0.2">
      <c r="E65" s="59">
        <f t="shared" si="2"/>
        <v>0</v>
      </c>
    </row>
    <row r="66" spans="5:5" x14ac:dyDescent="0.2">
      <c r="E66" s="59">
        <f t="shared" si="2"/>
        <v>0</v>
      </c>
    </row>
    <row r="67" spans="5:5" x14ac:dyDescent="0.2">
      <c r="E67" s="59">
        <f t="shared" ref="E67:E74" si="3">B67-D67</f>
        <v>0</v>
      </c>
    </row>
    <row r="68" spans="5:5" x14ac:dyDescent="0.2">
      <c r="E68" s="59">
        <f t="shared" si="3"/>
        <v>0</v>
      </c>
    </row>
    <row r="69" spans="5:5" x14ac:dyDescent="0.2">
      <c r="E69" s="59">
        <f t="shared" si="3"/>
        <v>0</v>
      </c>
    </row>
    <row r="70" spans="5:5" x14ac:dyDescent="0.2">
      <c r="E70" s="59">
        <f t="shared" si="3"/>
        <v>0</v>
      </c>
    </row>
    <row r="71" spans="5:5" x14ac:dyDescent="0.2">
      <c r="E71" s="59">
        <f t="shared" si="3"/>
        <v>0</v>
      </c>
    </row>
    <row r="72" spans="5:5" x14ac:dyDescent="0.2">
      <c r="E72" s="59">
        <f t="shared" si="3"/>
        <v>0</v>
      </c>
    </row>
    <row r="73" spans="5:5" x14ac:dyDescent="0.2">
      <c r="E73" s="59">
        <f t="shared" si="3"/>
        <v>0</v>
      </c>
    </row>
    <row r="74" spans="5:5" x14ac:dyDescent="0.2">
      <c r="E74" s="59">
        <f t="shared" si="3"/>
        <v>0</v>
      </c>
    </row>
  </sheetData>
  <sheetProtection algorithmName="SHA-512" hashValue="CAfTSj0ZzhUTVTxsMhjkAuZL8Kjcmw7GHnJ3cOVcXaNanv7uxZAVyPoPva3Aeb3YisRYIrQm2iKC1SXIyKU5fg==" saltValue="clmhP3wROwGmPQwrDGAMgw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2015-2016</vt:lpstr>
      <vt:lpstr>Alto Card record</vt:lpstr>
      <vt:lpstr>'2015-2016'!Print_Titles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M.C. Murphy</dc:creator>
  <cp:keywords/>
  <dc:description/>
  <cp:lastModifiedBy>Chris Kennedy</cp:lastModifiedBy>
  <cp:revision/>
  <dcterms:created xsi:type="dcterms:W3CDTF">2000-04-07T09:49:14Z</dcterms:created>
  <dcterms:modified xsi:type="dcterms:W3CDTF">2016-10-09T13:02:09Z</dcterms:modified>
  <cp:category/>
  <cp:contentStatus/>
</cp:coreProperties>
</file>